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én\Documents\MFSZ\statisztika\2020\"/>
    </mc:Choice>
  </mc:AlternateContent>
  <bookViews>
    <workbookView xWindow="0" yWindow="0" windowWidth="20490" windowHeight="7755"/>
  </bookViews>
  <sheets>
    <sheet name="forg., áll." sheetId="1" r:id="rId1"/>
    <sheet name="szolg. jell." sheetId="2" r:id="rId2"/>
    <sheet name="ügyfelek" sheetId="3" r:id="rId3"/>
    <sheet name="ágazati megoszl." sheetId="5" r:id="rId4"/>
    <sheet name="ág.-i összesítés" sheetId="4" r:id="rId5"/>
  </sheets>
  <calcPr calcId="152511"/>
</workbook>
</file>

<file path=xl/calcChain.xml><?xml version="1.0" encoding="utf-8"?>
<calcChain xmlns="http://schemas.openxmlformats.org/spreadsheetml/2006/main">
  <c r="AB7" i="3" l="1"/>
  <c r="AB8" i="3"/>
  <c r="AB9" i="3"/>
  <c r="AB10" i="3"/>
  <c r="AB11" i="3"/>
  <c r="AB12" i="3"/>
  <c r="AB13" i="3"/>
  <c r="AB14" i="3"/>
  <c r="AB15" i="3"/>
  <c r="AB16" i="3"/>
  <c r="AB17" i="3"/>
  <c r="Z7" i="3"/>
  <c r="Z8" i="3"/>
  <c r="Z18" i="3" s="1"/>
  <c r="Z9" i="3"/>
  <c r="Z10" i="3"/>
  <c r="Z11" i="3"/>
  <c r="Z12" i="3"/>
  <c r="Z13" i="3"/>
  <c r="Z14" i="3"/>
  <c r="Z15" i="3"/>
  <c r="Z16" i="3"/>
  <c r="Z17" i="3"/>
  <c r="Z6" i="3"/>
  <c r="D19" i="1"/>
  <c r="E19" i="1"/>
  <c r="F19" i="1"/>
  <c r="H19" i="1"/>
  <c r="I19" i="1"/>
  <c r="J19" i="1"/>
  <c r="K19" i="1"/>
  <c r="M19" i="1"/>
  <c r="N19" i="1"/>
  <c r="O19" i="1"/>
  <c r="P19" i="1"/>
  <c r="C19" i="1"/>
  <c r="S17" i="5"/>
  <c r="R17" i="5"/>
  <c r="R16" i="5"/>
  <c r="D18" i="5"/>
  <c r="E18" i="5"/>
  <c r="F18" i="5"/>
  <c r="G18" i="5"/>
  <c r="H18" i="5"/>
  <c r="I18" i="5"/>
  <c r="J18" i="5"/>
  <c r="K18" i="5"/>
  <c r="L18" i="5"/>
  <c r="M18" i="5"/>
  <c r="N18" i="5"/>
  <c r="C18" i="5"/>
  <c r="D19" i="2"/>
  <c r="E19" i="2"/>
  <c r="F19" i="2"/>
  <c r="H19" i="2"/>
  <c r="I19" i="2"/>
  <c r="J19" i="2"/>
  <c r="K19" i="2"/>
  <c r="C19" i="2"/>
  <c r="F18" i="3"/>
  <c r="G18" i="3"/>
  <c r="H18" i="3"/>
  <c r="I18" i="3"/>
  <c r="J18" i="3"/>
  <c r="Z25" i="3" s="1"/>
  <c r="K18" i="3"/>
  <c r="L18" i="3"/>
  <c r="M18" i="3"/>
  <c r="N18" i="3"/>
  <c r="O18" i="3"/>
  <c r="P18" i="3"/>
  <c r="Q18" i="3"/>
  <c r="R18" i="3"/>
  <c r="AB25" i="3" s="1"/>
  <c r="S18" i="3"/>
  <c r="T18" i="3"/>
  <c r="U18" i="3"/>
  <c r="V18" i="3"/>
  <c r="W18" i="3"/>
  <c r="X18" i="3"/>
  <c r="E18" i="3"/>
  <c r="AB6" i="3" l="1"/>
  <c r="G8" i="1"/>
  <c r="G9" i="1"/>
  <c r="G10" i="1"/>
  <c r="G11" i="1"/>
  <c r="G12" i="1"/>
  <c r="G13" i="1"/>
  <c r="G14" i="1"/>
  <c r="G15" i="1"/>
  <c r="G16" i="1"/>
  <c r="G17" i="1"/>
  <c r="G7" i="1"/>
  <c r="G19" i="1" l="1"/>
  <c r="R7" i="5"/>
  <c r="R8" i="5"/>
  <c r="R9" i="5"/>
  <c r="R10" i="5"/>
  <c r="R11" i="5"/>
  <c r="R12" i="5"/>
  <c r="R13" i="5"/>
  <c r="R14" i="5"/>
  <c r="R15" i="5"/>
  <c r="S7" i="5"/>
  <c r="S8" i="5"/>
  <c r="S9" i="5"/>
  <c r="S10" i="5"/>
  <c r="S11" i="5"/>
  <c r="S12" i="5"/>
  <c r="S13" i="5"/>
  <c r="S14" i="5"/>
  <c r="S15" i="5"/>
  <c r="S16" i="5"/>
  <c r="Q11" i="4" l="1"/>
  <c r="R6" i="5"/>
  <c r="R18" i="5" s="1"/>
  <c r="L12" i="1" l="1"/>
  <c r="L7" i="1" l="1"/>
  <c r="L8" i="1"/>
  <c r="L9" i="1"/>
  <c r="L10" i="1"/>
  <c r="L11" i="1"/>
  <c r="L13" i="1"/>
  <c r="L14" i="1"/>
  <c r="L15" i="1"/>
  <c r="L16" i="1"/>
  <c r="L17" i="1"/>
  <c r="L19" i="1" l="1"/>
  <c r="L7" i="2"/>
  <c r="L8" i="2"/>
  <c r="L9" i="2"/>
  <c r="L10" i="2"/>
  <c r="L11" i="2"/>
  <c r="L12" i="2"/>
  <c r="L13" i="2"/>
  <c r="L14" i="2"/>
  <c r="L15" i="2"/>
  <c r="L16" i="2"/>
  <c r="L17" i="2"/>
  <c r="L19" i="2" l="1"/>
  <c r="S6" i="5"/>
  <c r="S18" i="5" s="1"/>
  <c r="V19" i="3"/>
  <c r="I20" i="1"/>
  <c r="J20" i="1"/>
  <c r="K20" i="1"/>
  <c r="AB18" i="3" l="1"/>
  <c r="R19" i="3"/>
  <c r="X19" i="3"/>
  <c r="T19" i="3"/>
  <c r="N19" i="2"/>
  <c r="H20" i="2" s="1"/>
  <c r="H20" i="1"/>
  <c r="R19" i="1"/>
  <c r="P18" i="5"/>
  <c r="H19" i="5" s="1"/>
  <c r="AB22" i="3" l="1"/>
  <c r="R20" i="1"/>
  <c r="K20" i="2"/>
  <c r="J20" i="2"/>
  <c r="I20" i="2"/>
  <c r="L19" i="5"/>
  <c r="D19" i="5"/>
  <c r="J19" i="5"/>
  <c r="N19" i="5"/>
  <c r="F19" i="5"/>
  <c r="O11" i="4"/>
  <c r="N20" i="2" l="1"/>
  <c r="P19" i="5"/>
  <c r="O18" i="5" l="1"/>
  <c r="L19" i="3" l="1"/>
  <c r="N19" i="3"/>
  <c r="J19" i="3"/>
  <c r="P19" i="3"/>
  <c r="G8" i="2"/>
  <c r="G9" i="2"/>
  <c r="G10" i="2"/>
  <c r="G11" i="2"/>
  <c r="G12" i="2"/>
  <c r="G13" i="2"/>
  <c r="G14" i="2"/>
  <c r="G15" i="2"/>
  <c r="G16" i="2"/>
  <c r="G17" i="2"/>
  <c r="G7" i="2"/>
  <c r="G19" i="2" l="1"/>
  <c r="Z22" i="3"/>
  <c r="Q19" i="1"/>
  <c r="M19" i="2"/>
  <c r="F20" i="2" s="1"/>
  <c r="F20" i="1"/>
  <c r="C20" i="1" l="1"/>
  <c r="D20" i="1"/>
  <c r="E20" i="1"/>
  <c r="D20" i="2" l="1"/>
  <c r="Q20" i="1"/>
  <c r="C20" i="2" l="1"/>
  <c r="E20" i="2"/>
  <c r="M20" i="2" l="1"/>
  <c r="L11" i="4" l="1"/>
  <c r="M11" i="4"/>
  <c r="C19" i="5" l="1"/>
  <c r="G19" i="5" l="1"/>
  <c r="M19" i="5"/>
  <c r="K19" i="5"/>
  <c r="I19" i="5"/>
  <c r="E19" i="5"/>
  <c r="K11" i="4"/>
  <c r="J11" i="4"/>
  <c r="I11" i="4"/>
  <c r="H11" i="4"/>
  <c r="G11" i="4"/>
  <c r="F11" i="4"/>
  <c r="E11" i="4"/>
  <c r="D11" i="4"/>
  <c r="C11" i="4"/>
  <c r="O19" i="5" l="1"/>
  <c r="W19" i="3"/>
  <c r="U19" i="3"/>
  <c r="S19" i="3"/>
  <c r="Q19" i="3"/>
  <c r="AB19" i="3" l="1"/>
  <c r="M19" i="3"/>
  <c r="O19" i="3"/>
  <c r="K19" i="3"/>
  <c r="I19" i="3"/>
  <c r="Z19" i="3" l="1"/>
</calcChain>
</file>

<file path=xl/sharedStrings.xml><?xml version="1.0" encoding="utf-8"?>
<sst xmlns="http://schemas.openxmlformats.org/spreadsheetml/2006/main" count="123" uniqueCount="57">
  <si>
    <t>Szervezet</t>
  </si>
  <si>
    <t>belföld</t>
  </si>
  <si>
    <t>export</t>
  </si>
  <si>
    <t>import</t>
  </si>
  <si>
    <t>összesen</t>
  </si>
  <si>
    <t xml:space="preserve">import </t>
  </si>
  <si>
    <t>bruttó</t>
  </si>
  <si>
    <t>nettó</t>
  </si>
  <si>
    <t>Budapest Bank</t>
  </si>
  <si>
    <t>Díjbeszedő Zrt.</t>
  </si>
  <si>
    <t>Eurotrade Capital</t>
  </si>
  <si>
    <t>GLOBAL Faktor</t>
  </si>
  <si>
    <t xml:space="preserve">Laurus </t>
  </si>
  <si>
    <t>Magyar Követeléskez.</t>
  </si>
  <si>
    <t>OTP Bank</t>
  </si>
  <si>
    <t>Raiffeisen</t>
  </si>
  <si>
    <t>Takarék Faktorház</t>
  </si>
  <si>
    <t>Összesen</t>
  </si>
  <si>
    <t xml:space="preserve">                                                          Faktorált forgalom</t>
  </si>
  <si>
    <t xml:space="preserve">                 Faktorált állomány</t>
  </si>
  <si>
    <t>csak nyilvántart.</t>
  </si>
  <si>
    <t>összes</t>
  </si>
  <si>
    <t>aktív</t>
  </si>
  <si>
    <t>Mezőgazdaság</t>
  </si>
  <si>
    <t>Ipar</t>
  </si>
  <si>
    <t>Építőipar</t>
  </si>
  <si>
    <t>Kereskedelem</t>
  </si>
  <si>
    <t>Szolgáltatások</t>
  </si>
  <si>
    <t>Egyéb</t>
  </si>
  <si>
    <t>Szolgáltatás</t>
  </si>
  <si>
    <t>A forgalom ágazati megoszlása, md. HUF</t>
  </si>
  <si>
    <t>inv. disc.</t>
  </si>
  <si>
    <t>cross bord</t>
  </si>
  <si>
    <t>visszkereset</t>
  </si>
  <si>
    <t>%-os ágazati megoszl.</t>
  </si>
  <si>
    <t>MKK</t>
  </si>
  <si>
    <t>UniCredit</t>
  </si>
  <si>
    <t>%-os megoszlás</t>
  </si>
  <si>
    <t>MagNet Faktor</t>
  </si>
  <si>
    <t>Díjbeszedő</t>
  </si>
  <si>
    <t xml:space="preserve">Díjbeszedő </t>
  </si>
  <si>
    <t>Ágazati összesítés %</t>
  </si>
  <si>
    <t>Teljes forgalom %</t>
  </si>
  <si>
    <t>Teljes forg. %-a</t>
  </si>
  <si>
    <t>visszkereset nélkül incl. lejárt köv.</t>
  </si>
  <si>
    <t>mikro( HUF-db)</t>
  </si>
  <si>
    <t>kis (HUF-db)</t>
  </si>
  <si>
    <t>közép (HUF-db)</t>
  </si>
  <si>
    <t>nagy (HUF-db)</t>
  </si>
  <si>
    <t>Ügyfelek száma (db)</t>
  </si>
  <si>
    <t>Forgalom (md. HUF) és ügyfélszám (db) az ügyfél árbevétele szerimt</t>
  </si>
  <si>
    <t>Üf.sz.</t>
  </si>
  <si>
    <t xml:space="preserve">2020. évi faktorált forgalom, faktorált állomány, md. HUF </t>
  </si>
  <si>
    <t>2020.évi faktorált forgalom a szolgáltatás jellege szerint, Mrd. HUF</t>
  </si>
  <si>
    <t xml:space="preserve">  </t>
  </si>
  <si>
    <t>Egyéb faktorok</t>
  </si>
  <si>
    <t>Üf.sz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</si>
</sst>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0.0%"/>
    <numFmt numFmtId="166" formatCode="0.000"/>
    <numFmt numFmtId="167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35">
    <xf numFmtId="0" fontId="0" fillId="0" borderId="0" xfId="0"/>
    <xf numFmtId="0" fontId="1" fillId="2" borderId="4" xfId="0" applyFont="1" applyFill="1" applyBorder="1"/>
    <xf numFmtId="0" fontId="1" fillId="2" borderId="11" xfId="0" applyFont="1" applyFill="1" applyBorder="1" applyAlignment="1">
      <alignment horizontal="center"/>
    </xf>
    <xf numFmtId="0" fontId="0" fillId="3" borderId="6" xfId="0" applyFill="1" applyBorder="1"/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2" xfId="0" applyFont="1" applyFill="1" applyBorder="1"/>
    <xf numFmtId="0" fontId="4" fillId="2" borderId="4" xfId="0" applyFont="1" applyFill="1" applyBorder="1" applyAlignment="1"/>
    <xf numFmtId="0" fontId="4" fillId="2" borderId="11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0" xfId="0" applyBorder="1"/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9" fillId="0" borderId="0" xfId="0" applyFont="1"/>
    <xf numFmtId="0" fontId="0" fillId="2" borderId="8" xfId="0" applyFont="1" applyFill="1" applyBorder="1" applyAlignment="1">
      <alignment horizontal="left"/>
    </xf>
    <xf numFmtId="0" fontId="0" fillId="0" borderId="0" xfId="0" applyFont="1"/>
    <xf numFmtId="0" fontId="1" fillId="2" borderId="8" xfId="0" applyFont="1" applyFill="1" applyBorder="1" applyAlignment="1">
      <alignment horizontal="center"/>
    </xf>
    <xf numFmtId="2" fontId="9" fillId="3" borderId="19" xfId="0" applyNumberFormat="1" applyFont="1" applyFill="1" applyBorder="1"/>
    <xf numFmtId="2" fontId="9" fillId="3" borderId="18" xfId="0" applyNumberFormat="1" applyFont="1" applyFill="1" applyBorder="1"/>
    <xf numFmtId="2" fontId="9" fillId="3" borderId="19" xfId="0" applyNumberFormat="1" applyFont="1" applyFill="1" applyBorder="1" applyAlignment="1">
      <alignment horizontal="right"/>
    </xf>
    <xf numFmtId="2" fontId="9" fillId="3" borderId="16" xfId="0" applyNumberFormat="1" applyFont="1" applyFill="1" applyBorder="1"/>
    <xf numFmtId="0" fontId="1" fillId="2" borderId="34" xfId="0" applyFont="1" applyFill="1" applyBorder="1"/>
    <xf numFmtId="0" fontId="3" fillId="2" borderId="35" xfId="0" applyFont="1" applyFill="1" applyBorder="1" applyAlignment="1">
      <alignment horizontal="left"/>
    </xf>
    <xf numFmtId="0" fontId="9" fillId="0" borderId="0" xfId="0" applyFont="1" applyBorder="1"/>
    <xf numFmtId="2" fontId="9" fillId="3" borderId="18" xfId="0" applyNumberFormat="1" applyFont="1" applyFill="1" applyBorder="1" applyAlignment="1">
      <alignment horizontal="right"/>
    </xf>
    <xf numFmtId="2" fontId="9" fillId="3" borderId="16" xfId="0" applyNumberFormat="1" applyFont="1" applyFill="1" applyBorder="1" applyAlignment="1">
      <alignment horizontal="right"/>
    </xf>
    <xf numFmtId="2" fontId="9" fillId="3" borderId="25" xfId="0" applyNumberFormat="1" applyFont="1" applyFill="1" applyBorder="1" applyAlignment="1">
      <alignment horizontal="right"/>
    </xf>
    <xf numFmtId="0" fontId="12" fillId="0" borderId="0" xfId="0" applyFont="1" applyBorder="1"/>
    <xf numFmtId="2" fontId="9" fillId="3" borderId="24" xfId="0" applyNumberFormat="1" applyFont="1" applyFill="1" applyBorder="1" applyAlignment="1">
      <alignment horizontal="right"/>
    </xf>
    <xf numFmtId="2" fontId="8" fillId="5" borderId="28" xfId="0" applyNumberFormat="1" applyFont="1" applyFill="1" applyBorder="1"/>
    <xf numFmtId="2" fontId="9" fillId="3" borderId="17" xfId="0" applyNumberFormat="1" applyFont="1" applyFill="1" applyBorder="1" applyAlignment="1">
      <alignment horizontal="right"/>
    </xf>
    <xf numFmtId="2" fontId="9" fillId="3" borderId="17" xfId="0" applyNumberFormat="1" applyFont="1" applyFill="1" applyBorder="1"/>
    <xf numFmtId="2" fontId="9" fillId="3" borderId="25" xfId="0" applyNumberFormat="1" applyFont="1" applyFill="1" applyBorder="1"/>
    <xf numFmtId="2" fontId="8" fillId="5" borderId="8" xfId="0" applyNumberFormat="1" applyFont="1" applyFill="1" applyBorder="1"/>
    <xf numFmtId="9" fontId="0" fillId="0" borderId="0" xfId="1" applyFont="1"/>
    <xf numFmtId="9" fontId="8" fillId="5" borderId="28" xfId="1" applyFont="1" applyFill="1" applyBorder="1"/>
    <xf numFmtId="2" fontId="12" fillId="3" borderId="19" xfId="0" applyNumberFormat="1" applyFont="1" applyFill="1" applyBorder="1" applyAlignment="1">
      <alignment horizontal="right"/>
    </xf>
    <xf numFmtId="2" fontId="12" fillId="3" borderId="16" xfId="0" applyNumberFormat="1" applyFont="1" applyFill="1" applyBorder="1" applyAlignment="1">
      <alignment horizontal="right"/>
    </xf>
    <xf numFmtId="9" fontId="3" fillId="5" borderId="28" xfId="1" applyFont="1" applyFill="1" applyBorder="1"/>
    <xf numFmtId="2" fontId="12" fillId="3" borderId="20" xfId="0" applyNumberFormat="1" applyFont="1" applyFill="1" applyBorder="1"/>
    <xf numFmtId="2" fontId="3" fillId="5" borderId="28" xfId="0" applyNumberFormat="1" applyFont="1" applyFill="1" applyBorder="1"/>
    <xf numFmtId="2" fontId="12" fillId="3" borderId="18" xfId="0" applyNumberFormat="1" applyFont="1" applyFill="1" applyBorder="1"/>
    <xf numFmtId="2" fontId="12" fillId="3" borderId="19" xfId="0" applyNumberFormat="1" applyFont="1" applyFill="1" applyBorder="1"/>
    <xf numFmtId="2" fontId="12" fillId="3" borderId="16" xfId="0" applyNumberFormat="1" applyFont="1" applyFill="1" applyBorder="1"/>
    <xf numFmtId="2" fontId="12" fillId="3" borderId="17" xfId="0" applyNumberFormat="1" applyFont="1" applyFill="1" applyBorder="1"/>
    <xf numFmtId="2" fontId="12" fillId="3" borderId="20" xfId="0" applyNumberFormat="1" applyFont="1" applyFill="1" applyBorder="1" applyAlignment="1">
      <alignment horizontal="right"/>
    </xf>
    <xf numFmtId="2" fontId="0" fillId="3" borderId="6" xfId="0" applyNumberFormat="1" applyFill="1" applyBorder="1" applyAlignment="1"/>
    <xf numFmtId="2" fontId="9" fillId="3" borderId="6" xfId="0" applyNumberFormat="1" applyFont="1" applyFill="1" applyBorder="1" applyAlignment="1">
      <alignment horizontal="right"/>
    </xf>
    <xf numFmtId="2" fontId="0" fillId="3" borderId="6" xfId="0" applyNumberFormat="1" applyFill="1" applyBorder="1" applyAlignment="1">
      <alignment horizontal="right"/>
    </xf>
    <xf numFmtId="0" fontId="12" fillId="3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2" fontId="12" fillId="3" borderId="38" xfId="0" applyNumberFormat="1" applyFont="1" applyFill="1" applyBorder="1"/>
    <xf numFmtId="2" fontId="0" fillId="0" borderId="0" xfId="0" applyNumberFormat="1"/>
    <xf numFmtId="2" fontId="9" fillId="0" borderId="0" xfId="0" applyNumberFormat="1" applyFont="1"/>
    <xf numFmtId="0" fontId="8" fillId="2" borderId="1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2" fontId="8" fillId="5" borderId="42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2" fontId="10" fillId="3" borderId="6" xfId="0" applyNumberFormat="1" applyFont="1" applyFill="1" applyBorder="1" applyAlignment="1"/>
    <xf numFmtId="2" fontId="3" fillId="3" borderId="37" xfId="0" applyNumberFormat="1" applyFont="1" applyFill="1" applyBorder="1" applyAlignment="1">
      <alignment horizontal="right"/>
    </xf>
    <xf numFmtId="2" fontId="3" fillId="5" borderId="6" xfId="0" applyNumberFormat="1" applyFont="1" applyFill="1" applyBorder="1"/>
    <xf numFmtId="2" fontId="8" fillId="5" borderId="6" xfId="0" applyNumberFormat="1" applyFont="1" applyFill="1" applyBorder="1"/>
    <xf numFmtId="9" fontId="8" fillId="5" borderId="6" xfId="0" applyNumberFormat="1" applyFont="1" applyFill="1" applyBorder="1"/>
    <xf numFmtId="2" fontId="9" fillId="5" borderId="35" xfId="0" applyNumberFormat="1" applyFont="1" applyFill="1" applyBorder="1"/>
    <xf numFmtId="0" fontId="0" fillId="0" borderId="2" xfId="0" applyBorder="1" applyAlignment="1">
      <alignment horizontal="left"/>
    </xf>
    <xf numFmtId="0" fontId="8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9" fontId="8" fillId="5" borderId="6" xfId="1" applyFont="1" applyFill="1" applyBorder="1"/>
    <xf numFmtId="2" fontId="9" fillId="5" borderId="48" xfId="0" applyNumberFormat="1" applyFont="1" applyFill="1" applyBorder="1"/>
    <xf numFmtId="0" fontId="8" fillId="5" borderId="9" xfId="0" applyFont="1" applyFill="1" applyBorder="1" applyAlignment="1">
      <alignment horizontal="center"/>
    </xf>
    <xf numFmtId="0" fontId="6" fillId="2" borderId="6" xfId="0" applyFont="1" applyFill="1" applyBorder="1"/>
    <xf numFmtId="0" fontId="5" fillId="2" borderId="6" xfId="0" applyFont="1" applyFill="1" applyBorder="1"/>
    <xf numFmtId="2" fontId="3" fillId="3" borderId="46" xfId="0" applyNumberFormat="1" applyFont="1" applyFill="1" applyBorder="1"/>
    <xf numFmtId="2" fontId="3" fillId="3" borderId="20" xfId="0" applyNumberFormat="1" applyFont="1" applyFill="1" applyBorder="1"/>
    <xf numFmtId="2" fontId="12" fillId="3" borderId="25" xfId="0" applyNumberFormat="1" applyFont="1" applyFill="1" applyBorder="1"/>
    <xf numFmtId="165" fontId="3" fillId="5" borderId="8" xfId="1" applyNumberFormat="1" applyFont="1" applyFill="1" applyBorder="1"/>
    <xf numFmtId="0" fontId="3" fillId="2" borderId="39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2" fontId="3" fillId="5" borderId="9" xfId="0" applyNumberFormat="1" applyFont="1" applyFill="1" applyBorder="1"/>
    <xf numFmtId="2" fontId="9" fillId="3" borderId="38" xfId="0" applyNumberFormat="1" applyFont="1" applyFill="1" applyBorder="1"/>
    <xf numFmtId="2" fontId="9" fillId="3" borderId="20" xfId="0" applyNumberFormat="1" applyFont="1" applyFill="1" applyBorder="1" applyAlignment="1">
      <alignment horizontal="right"/>
    </xf>
    <xf numFmtId="2" fontId="9" fillId="3" borderId="20" xfId="0" applyNumberFormat="1" applyFont="1" applyFill="1" applyBorder="1"/>
    <xf numFmtId="2" fontId="3" fillId="5" borderId="50" xfId="0" applyNumberFormat="1" applyFont="1" applyFill="1" applyBorder="1"/>
    <xf numFmtId="165" fontId="3" fillId="5" borderId="50" xfId="0" applyNumberFormat="1" applyFont="1" applyFill="1" applyBorder="1"/>
    <xf numFmtId="2" fontId="8" fillId="5" borderId="50" xfId="0" applyNumberFormat="1" applyFont="1" applyFill="1" applyBorder="1"/>
    <xf numFmtId="165" fontId="8" fillId="5" borderId="50" xfId="0" applyNumberFormat="1" applyFont="1" applyFill="1" applyBorder="1"/>
    <xf numFmtId="9" fontId="3" fillId="5" borderId="6" xfId="0" applyNumberFormat="1" applyFont="1" applyFill="1" applyBorder="1"/>
    <xf numFmtId="2" fontId="12" fillId="3" borderId="18" xfId="0" applyNumberFormat="1" applyFont="1" applyFill="1" applyBorder="1" applyAlignment="1">
      <alignment horizontal="right"/>
    </xf>
    <xf numFmtId="2" fontId="12" fillId="3" borderId="17" xfId="0" applyNumberFormat="1" applyFont="1" applyFill="1" applyBorder="1" applyAlignment="1">
      <alignment horizontal="right"/>
    </xf>
    <xf numFmtId="2" fontId="3" fillId="5" borderId="42" xfId="0" applyNumberFormat="1" applyFont="1" applyFill="1" applyBorder="1" applyAlignment="1">
      <alignment horizontal="right"/>
    </xf>
    <xf numFmtId="9" fontId="3" fillId="5" borderId="8" xfId="1" applyNumberFormat="1" applyFont="1" applyFill="1" applyBorder="1" applyAlignment="1">
      <alignment horizontal="right"/>
    </xf>
    <xf numFmtId="9" fontId="3" fillId="5" borderId="41" xfId="1" applyNumberFormat="1" applyFont="1" applyFill="1" applyBorder="1" applyAlignment="1">
      <alignment horizontal="right"/>
    </xf>
    <xf numFmtId="9" fontId="14" fillId="5" borderId="30" xfId="1" applyFont="1" applyFill="1" applyBorder="1"/>
    <xf numFmtId="0" fontId="0" fillId="0" borderId="5" xfId="0" applyBorder="1"/>
    <xf numFmtId="9" fontId="8" fillId="5" borderId="42" xfId="1" applyNumberFormat="1" applyFont="1" applyFill="1" applyBorder="1" applyAlignment="1">
      <alignment horizontal="right"/>
    </xf>
    <xf numFmtId="9" fontId="8" fillId="5" borderId="30" xfId="1" applyNumberFormat="1" applyFont="1" applyFill="1" applyBorder="1" applyAlignment="1">
      <alignment horizontal="right"/>
    </xf>
    <xf numFmtId="0" fontId="0" fillId="0" borderId="2" xfId="0" applyBorder="1"/>
    <xf numFmtId="0" fontId="3" fillId="5" borderId="6" xfId="0" applyFont="1" applyFill="1" applyBorder="1" applyAlignment="1">
      <alignment horizontal="center"/>
    </xf>
    <xf numFmtId="0" fontId="12" fillId="5" borderId="47" xfId="0" applyFont="1" applyFill="1" applyBorder="1"/>
    <xf numFmtId="2" fontId="12" fillId="5" borderId="35" xfId="0" applyNumberFormat="1" applyFont="1" applyFill="1" applyBorder="1"/>
    <xf numFmtId="2" fontId="5" fillId="5" borderId="36" xfId="0" applyNumberFormat="1" applyFont="1" applyFill="1" applyBorder="1"/>
    <xf numFmtId="0" fontId="9" fillId="5" borderId="47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right"/>
    </xf>
    <xf numFmtId="2" fontId="12" fillId="5" borderId="32" xfId="0" applyNumberFormat="1" applyFont="1" applyFill="1" applyBorder="1"/>
    <xf numFmtId="165" fontId="8" fillId="5" borderId="27" xfId="1" applyNumberFormat="1" applyFont="1" applyFill="1" applyBorder="1"/>
    <xf numFmtId="9" fontId="3" fillId="5" borderId="6" xfId="1" applyNumberFormat="1" applyFont="1" applyFill="1" applyBorder="1"/>
    <xf numFmtId="1" fontId="9" fillId="3" borderId="19" xfId="0" applyNumberFormat="1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52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2" fontId="8" fillId="3" borderId="20" xfId="0" applyNumberFormat="1" applyFont="1" applyFill="1" applyBorder="1"/>
    <xf numFmtId="2" fontId="8" fillId="3" borderId="46" xfId="0" applyNumberFormat="1" applyFont="1" applyFill="1" applyBorder="1"/>
    <xf numFmtId="2" fontId="8" fillId="3" borderId="26" xfId="0" applyNumberFormat="1" applyFont="1" applyFill="1" applyBorder="1"/>
    <xf numFmtId="2" fontId="8" fillId="3" borderId="54" xfId="0" applyNumberFormat="1" applyFont="1" applyFill="1" applyBorder="1"/>
    <xf numFmtId="2" fontId="8" fillId="3" borderId="37" xfId="0" applyNumberFormat="1" applyFont="1" applyFill="1" applyBorder="1"/>
    <xf numFmtId="2" fontId="8" fillId="3" borderId="53" xfId="0" applyNumberFormat="1" applyFont="1" applyFill="1" applyBorder="1"/>
    <xf numFmtId="2" fontId="8" fillId="3" borderId="33" xfId="0" applyNumberFormat="1" applyFont="1" applyFill="1" applyBorder="1"/>
    <xf numFmtId="2" fontId="8" fillId="3" borderId="52" xfId="0" applyNumberFormat="1" applyFont="1" applyFill="1" applyBorder="1"/>
    <xf numFmtId="0" fontId="0" fillId="0" borderId="4" xfId="0" applyBorder="1"/>
    <xf numFmtId="164" fontId="0" fillId="0" borderId="0" xfId="0" applyNumberFormat="1"/>
    <xf numFmtId="2" fontId="8" fillId="5" borderId="35" xfId="0" applyNumberFormat="1" applyFont="1" applyFill="1" applyBorder="1"/>
    <xf numFmtId="10" fontId="5" fillId="5" borderId="6" xfId="1" applyNumberFormat="1" applyFont="1" applyFill="1" applyBorder="1"/>
    <xf numFmtId="1" fontId="8" fillId="3" borderId="6" xfId="0" applyNumberFormat="1" applyFont="1" applyFill="1" applyBorder="1"/>
    <xf numFmtId="0" fontId="8" fillId="3" borderId="6" xfId="0" applyFont="1" applyFill="1" applyBorder="1"/>
    <xf numFmtId="166" fontId="12" fillId="3" borderId="6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9" fillId="3" borderId="55" xfId="0" applyNumberFormat="1" applyFont="1" applyFill="1" applyBorder="1" applyAlignment="1">
      <alignment horizontal="right"/>
    </xf>
    <xf numFmtId="2" fontId="12" fillId="3" borderId="56" xfId="0" applyNumberFormat="1" applyFont="1" applyFill="1" applyBorder="1" applyAlignment="1">
      <alignment horizontal="right"/>
    </xf>
    <xf numFmtId="1" fontId="12" fillId="3" borderId="18" xfId="0" applyNumberFormat="1" applyFont="1" applyFill="1" applyBorder="1"/>
    <xf numFmtId="1" fontId="12" fillId="3" borderId="19" xfId="0" applyNumberFormat="1" applyFont="1" applyFill="1" applyBorder="1" applyAlignment="1">
      <alignment horizontal="right"/>
    </xf>
    <xf numFmtId="1" fontId="12" fillId="3" borderId="19" xfId="0" applyNumberFormat="1" applyFont="1" applyFill="1" applyBorder="1"/>
    <xf numFmtId="1" fontId="12" fillId="3" borderId="17" xfId="0" applyNumberFormat="1" applyFont="1" applyFill="1" applyBorder="1"/>
    <xf numFmtId="1" fontId="12" fillId="3" borderId="16" xfId="0" applyNumberFormat="1" applyFont="1" applyFill="1" applyBorder="1"/>
    <xf numFmtId="1" fontId="12" fillId="3" borderId="16" xfId="0" applyNumberFormat="1" applyFont="1" applyFill="1" applyBorder="1" applyAlignment="1">
      <alignment horizontal="right"/>
    </xf>
    <xf numFmtId="1" fontId="12" fillId="3" borderId="20" xfId="0" applyNumberFormat="1" applyFont="1" applyFill="1" applyBorder="1"/>
    <xf numFmtId="1" fontId="12" fillId="3" borderId="20" xfId="0" applyNumberFormat="1" applyFont="1" applyFill="1" applyBorder="1" applyAlignment="1">
      <alignment horizontal="right"/>
    </xf>
    <xf numFmtId="0" fontId="9" fillId="3" borderId="20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9" fontId="10" fillId="0" borderId="5" xfId="1" applyFont="1" applyFill="1" applyBorder="1"/>
    <xf numFmtId="1" fontId="9" fillId="3" borderId="20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9" fontId="5" fillId="5" borderId="73" xfId="1" applyFont="1" applyFill="1" applyBorder="1" applyAlignment="1">
      <alignment horizontal="center"/>
    </xf>
    <xf numFmtId="0" fontId="5" fillId="5" borderId="74" xfId="0" applyFont="1" applyFill="1" applyBorder="1" applyAlignment="1">
      <alignment horizontal="right"/>
    </xf>
    <xf numFmtId="9" fontId="5" fillId="5" borderId="75" xfId="1" applyFont="1" applyFill="1" applyBorder="1" applyAlignment="1">
      <alignment horizontal="center"/>
    </xf>
    <xf numFmtId="0" fontId="10" fillId="5" borderId="76" xfId="0" applyFont="1" applyFill="1" applyBorder="1" applyAlignment="1">
      <alignment horizontal="right"/>
    </xf>
    <xf numFmtId="9" fontId="5" fillId="5" borderId="77" xfId="1" applyFont="1" applyFill="1" applyBorder="1"/>
    <xf numFmtId="9" fontId="10" fillId="5" borderId="75" xfId="1" applyNumberFormat="1" applyFont="1" applyFill="1" applyBorder="1"/>
    <xf numFmtId="9" fontId="10" fillId="5" borderId="73" xfId="1" applyFont="1" applyFill="1" applyBorder="1"/>
    <xf numFmtId="9" fontId="10" fillId="5" borderId="73" xfId="1" applyNumberFormat="1" applyFont="1" applyFill="1" applyBorder="1"/>
    <xf numFmtId="9" fontId="10" fillId="5" borderId="78" xfId="1" applyFont="1" applyFill="1" applyBorder="1"/>
    <xf numFmtId="0" fontId="15" fillId="2" borderId="10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1" fontId="9" fillId="3" borderId="57" xfId="0" applyNumberFormat="1" applyFont="1" applyFill="1" applyBorder="1" applyAlignment="1">
      <alignment horizontal="center" vertical="center"/>
    </xf>
    <xf numFmtId="1" fontId="9" fillId="3" borderId="3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1" fontId="12" fillId="3" borderId="38" xfId="0" applyNumberFormat="1" applyFont="1" applyFill="1" applyBorder="1"/>
    <xf numFmtId="1" fontId="9" fillId="3" borderId="56" xfId="0" applyNumberFormat="1" applyFont="1" applyFill="1" applyBorder="1" applyAlignment="1">
      <alignment horizontal="center" vertical="center"/>
    </xf>
    <xf numFmtId="9" fontId="5" fillId="5" borderId="80" xfId="1" applyFont="1" applyFill="1" applyBorder="1"/>
    <xf numFmtId="9" fontId="5" fillId="5" borderId="81" xfId="1" applyFont="1" applyFill="1" applyBorder="1"/>
    <xf numFmtId="9" fontId="5" fillId="5" borderId="82" xfId="1" applyFont="1" applyFill="1" applyBorder="1"/>
    <xf numFmtId="9" fontId="0" fillId="0" borderId="0" xfId="0" applyNumberFormat="1"/>
    <xf numFmtId="9" fontId="1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" fontId="12" fillId="3" borderId="6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1" fillId="2" borderId="83" xfId="0" applyFont="1" applyFill="1" applyBorder="1"/>
    <xf numFmtId="0" fontId="1" fillId="2" borderId="49" xfId="0" applyFont="1" applyFill="1" applyBorder="1"/>
    <xf numFmtId="0" fontId="1" fillId="2" borderId="84" xfId="0" applyFont="1" applyFill="1" applyBorder="1"/>
    <xf numFmtId="0" fontId="3" fillId="2" borderId="85" xfId="0" applyFont="1" applyFill="1" applyBorder="1" applyAlignment="1">
      <alignment horizontal="left"/>
    </xf>
    <xf numFmtId="2" fontId="12" fillId="3" borderId="86" xfId="0" applyNumberFormat="1" applyFont="1" applyFill="1" applyBorder="1"/>
    <xf numFmtId="2" fontId="12" fillId="3" borderId="87" xfId="0" applyNumberFormat="1" applyFont="1" applyFill="1" applyBorder="1"/>
    <xf numFmtId="2" fontId="9" fillId="3" borderId="88" xfId="0" applyNumberFormat="1" applyFont="1" applyFill="1" applyBorder="1"/>
    <xf numFmtId="2" fontId="12" fillId="3" borderId="88" xfId="0" applyNumberFormat="1" applyFont="1" applyFill="1" applyBorder="1"/>
    <xf numFmtId="2" fontId="12" fillId="3" borderId="46" xfId="0" applyNumberFormat="1" applyFont="1" applyFill="1" applyBorder="1"/>
    <xf numFmtId="2" fontId="9" fillId="3" borderId="46" xfId="0" applyNumberFormat="1" applyFont="1" applyFill="1" applyBorder="1"/>
    <xf numFmtId="0" fontId="3" fillId="2" borderId="11" xfId="0" applyFont="1" applyFill="1" applyBorder="1" applyAlignment="1">
      <alignment horizontal="left"/>
    </xf>
    <xf numFmtId="2" fontId="12" fillId="3" borderId="88" xfId="0" applyNumberFormat="1" applyFont="1" applyFill="1" applyBorder="1" applyAlignment="1">
      <alignment horizontal="right"/>
    </xf>
    <xf numFmtId="2" fontId="12" fillId="3" borderId="87" xfId="0" applyNumberFormat="1" applyFont="1" applyFill="1" applyBorder="1" applyAlignment="1">
      <alignment horizontal="right"/>
    </xf>
    <xf numFmtId="2" fontId="3" fillId="3" borderId="53" xfId="0" applyNumberFormat="1" applyFont="1" applyFill="1" applyBorder="1" applyAlignment="1">
      <alignment horizontal="right"/>
    </xf>
    <xf numFmtId="2" fontId="9" fillId="3" borderId="88" xfId="0" applyNumberFormat="1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right"/>
    </xf>
    <xf numFmtId="2" fontId="9" fillId="3" borderId="89" xfId="0" applyNumberFormat="1" applyFont="1" applyFill="1" applyBorder="1" applyAlignment="1">
      <alignment horizontal="right"/>
    </xf>
    <xf numFmtId="0" fontId="12" fillId="3" borderId="88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9" fillId="3" borderId="88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2" fontId="9" fillId="3" borderId="59" xfId="0" applyNumberFormat="1" applyFont="1" applyFill="1" applyBorder="1" applyAlignment="1">
      <alignment horizontal="right"/>
    </xf>
    <xf numFmtId="1" fontId="9" fillId="3" borderId="59" xfId="0" applyNumberFormat="1" applyFont="1" applyFill="1" applyBorder="1" applyAlignment="1">
      <alignment horizontal="center" vertical="center"/>
    </xf>
    <xf numFmtId="1" fontId="9" fillId="3" borderId="79" xfId="0" applyNumberFormat="1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1" fontId="12" fillId="3" borderId="8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" fontId="12" fillId="3" borderId="31" xfId="0" applyNumberFormat="1" applyFont="1" applyFill="1" applyBorder="1" applyAlignment="1">
      <alignment horizontal="right"/>
    </xf>
    <xf numFmtId="2" fontId="12" fillId="3" borderId="79" xfId="0" applyNumberFormat="1" applyFont="1" applyFill="1" applyBorder="1" applyAlignment="1">
      <alignment horizontal="right"/>
    </xf>
    <xf numFmtId="1" fontId="12" fillId="3" borderId="54" xfId="0" applyNumberFormat="1" applyFont="1" applyFill="1" applyBorder="1" applyAlignment="1">
      <alignment horizontal="right"/>
    </xf>
    <xf numFmtId="1" fontId="12" fillId="3" borderId="52" xfId="0" applyNumberFormat="1" applyFont="1" applyFill="1" applyBorder="1" applyAlignment="1">
      <alignment horizontal="right"/>
    </xf>
    <xf numFmtId="0" fontId="10" fillId="5" borderId="7" xfId="0" applyFont="1" applyFill="1" applyBorder="1" applyAlignment="1">
      <alignment horizontal="center" vertical="center"/>
    </xf>
    <xf numFmtId="2" fontId="10" fillId="0" borderId="90" xfId="0" applyNumberFormat="1" applyFont="1" applyFill="1" applyBorder="1"/>
    <xf numFmtId="2" fontId="9" fillId="3" borderId="91" xfId="0" applyNumberFormat="1" applyFont="1" applyFill="1" applyBorder="1" applyAlignment="1">
      <alignment horizontal="right"/>
    </xf>
    <xf numFmtId="2" fontId="12" fillId="5" borderId="5" xfId="0" applyNumberFormat="1" applyFont="1" applyFill="1" applyBorder="1"/>
    <xf numFmtId="2" fontId="9" fillId="5" borderId="5" xfId="0" applyNumberFormat="1" applyFont="1" applyFill="1" applyBorder="1"/>
    <xf numFmtId="2" fontId="12" fillId="3" borderId="55" xfId="0" applyNumberFormat="1" applyFont="1" applyFill="1" applyBorder="1"/>
    <xf numFmtId="2" fontId="12" fillId="3" borderId="56" xfId="0" applyNumberFormat="1" applyFont="1" applyFill="1" applyBorder="1"/>
    <xf numFmtId="2" fontId="9" fillId="3" borderId="55" xfId="0" applyNumberFormat="1" applyFont="1" applyFill="1" applyBorder="1"/>
    <xf numFmtId="2" fontId="9" fillId="3" borderId="56" xfId="0" applyNumberFormat="1" applyFont="1" applyFill="1" applyBorder="1"/>
    <xf numFmtId="2" fontId="3" fillId="5" borderId="40" xfId="0" applyNumberFormat="1" applyFont="1" applyFill="1" applyBorder="1"/>
    <xf numFmtId="2" fontId="3" fillId="5" borderId="41" xfId="0" applyNumberFormat="1" applyFont="1" applyFill="1" applyBorder="1"/>
    <xf numFmtId="9" fontId="3" fillId="5" borderId="40" xfId="1" applyNumberFormat="1" applyFont="1" applyFill="1" applyBorder="1"/>
    <xf numFmtId="9" fontId="3" fillId="5" borderId="27" xfId="1" applyNumberFormat="1" applyFont="1" applyFill="1" applyBorder="1"/>
    <xf numFmtId="9" fontId="8" fillId="5" borderId="40" xfId="1" applyNumberFormat="1" applyFont="1" applyFill="1" applyBorder="1"/>
    <xf numFmtId="9" fontId="3" fillId="5" borderId="41" xfId="0" applyNumberFormat="1" applyFont="1" applyFill="1" applyBorder="1"/>
    <xf numFmtId="9" fontId="8" fillId="5" borderId="27" xfId="1" applyNumberFormat="1" applyFont="1" applyFill="1" applyBorder="1"/>
    <xf numFmtId="9" fontId="5" fillId="3" borderId="6" xfId="1" applyNumberFormat="1" applyFont="1" applyFill="1" applyBorder="1" applyAlignment="1"/>
    <xf numFmtId="9" fontId="5" fillId="3" borderId="6" xfId="1" applyNumberFormat="1" applyFont="1" applyFill="1" applyBorder="1" applyAlignment="1">
      <alignment horizontal="right"/>
    </xf>
    <xf numFmtId="9" fontId="10" fillId="3" borderId="6" xfId="1" applyNumberFormat="1" applyFont="1" applyFill="1" applyBorder="1" applyAlignment="1">
      <alignment horizontal="right"/>
    </xf>
    <xf numFmtId="167" fontId="1" fillId="0" borderId="6" xfId="2" applyNumberFormat="1" applyFont="1" applyBorder="1" applyAlignment="1">
      <alignment horizontal="center" vertical="center"/>
    </xf>
    <xf numFmtId="9" fontId="1" fillId="5" borderId="6" xfId="0" applyNumberFormat="1" applyFont="1" applyFill="1" applyBorder="1" applyAlignment="1">
      <alignment horizontal="center" vertical="center"/>
    </xf>
    <xf numFmtId="9" fontId="1" fillId="5" borderId="12" xfId="0" applyNumberFormat="1" applyFont="1" applyFill="1" applyBorder="1"/>
    <xf numFmtId="2" fontId="12" fillId="3" borderId="43" xfId="0" applyNumberFormat="1" applyFont="1" applyFill="1" applyBorder="1" applyAlignment="1">
      <alignment horizontal="right"/>
    </xf>
    <xf numFmtId="2" fontId="9" fillId="3" borderId="92" xfId="0" applyNumberFormat="1" applyFont="1" applyFill="1" applyBorder="1" applyAlignment="1">
      <alignment horizontal="right"/>
    </xf>
    <xf numFmtId="2" fontId="9" fillId="3" borderId="56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left" vertical="center" indent="12"/>
    </xf>
    <xf numFmtId="0" fontId="4" fillId="2" borderId="64" xfId="0" applyFont="1" applyFill="1" applyBorder="1" applyAlignment="1">
      <alignment horizontal="left" vertical="center" indent="12"/>
    </xf>
    <xf numFmtId="0" fontId="4" fillId="2" borderId="0" xfId="0" applyFont="1" applyFill="1" applyBorder="1" applyAlignment="1">
      <alignment horizontal="left" vertical="center" indent="12"/>
    </xf>
    <xf numFmtId="0" fontId="4" fillId="2" borderId="58" xfId="0" applyFont="1" applyFill="1" applyBorder="1" applyAlignment="1">
      <alignment horizontal="left" vertical="center" indent="12"/>
    </xf>
    <xf numFmtId="0" fontId="3" fillId="4" borderId="67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4" fillId="2" borderId="63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3" fillId="4" borderId="68" xfId="0" applyFont="1" applyFill="1" applyBorder="1" applyAlignment="1">
      <alignment horizontal="left"/>
    </xf>
    <xf numFmtId="0" fontId="3" fillId="4" borderId="51" xfId="0" applyFont="1" applyFill="1" applyBorder="1" applyAlignment="1">
      <alignment horizontal="left"/>
    </xf>
    <xf numFmtId="0" fontId="3" fillId="4" borderId="4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8" fillId="4" borderId="7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3" fillId="4" borderId="69" xfId="0" applyFont="1" applyFill="1" applyBorder="1" applyAlignment="1">
      <alignment horizontal="left"/>
    </xf>
    <xf numFmtId="0" fontId="3" fillId="4" borderId="44" xfId="0" applyFont="1" applyFill="1" applyBorder="1" applyAlignment="1">
      <alignment horizontal="left"/>
    </xf>
    <xf numFmtId="0" fontId="3" fillId="4" borderId="45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72" xfId="0" applyFont="1" applyFill="1" applyBorder="1" applyAlignment="1">
      <alignment horizontal="left"/>
    </xf>
    <xf numFmtId="0" fontId="3" fillId="4" borderId="4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9"/>
  <sheetViews>
    <sheetView tabSelected="1" workbookViewId="0">
      <selection activeCell="R2" sqref="R2"/>
    </sheetView>
  </sheetViews>
  <sheetFormatPr defaultRowHeight="15" x14ac:dyDescent="0.25"/>
  <cols>
    <col min="1" max="1" width="4" customWidth="1"/>
    <col min="2" max="2" width="16.5703125" customWidth="1"/>
    <col min="5" max="5" width="9.5703125" bestFit="1" customWidth="1"/>
    <col min="6" max="6" width="10" customWidth="1"/>
    <col min="7" max="7" width="9.140625" style="24"/>
    <col min="10" max="10" width="10.28515625" customWidth="1"/>
    <col min="11" max="11" width="9.85546875" customWidth="1"/>
    <col min="18" max="18" width="10" customWidth="1"/>
  </cols>
  <sheetData>
    <row r="1" spans="2:20" ht="15.75" thickBot="1" x14ac:dyDescent="0.3"/>
    <row r="2" spans="2:20" x14ac:dyDescent="0.25">
      <c r="B2" s="263" t="s">
        <v>52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5"/>
    </row>
    <row r="3" spans="2:20" ht="15.75" thickBot="1" x14ac:dyDescent="0.3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2:20" ht="15.75" thickBot="1" x14ac:dyDescent="0.3">
      <c r="B4" s="1" t="s">
        <v>0</v>
      </c>
      <c r="C4" s="5" t="s">
        <v>18</v>
      </c>
      <c r="D4" s="6"/>
      <c r="E4" s="7"/>
      <c r="F4" s="7"/>
      <c r="G4" s="23"/>
      <c r="H4" s="7"/>
      <c r="I4" s="7"/>
      <c r="J4" s="7"/>
      <c r="K4" s="7"/>
      <c r="L4" s="7"/>
      <c r="M4" s="5" t="s">
        <v>19</v>
      </c>
      <c r="N4" s="6"/>
      <c r="O4" s="25"/>
      <c r="P4" s="4"/>
    </row>
    <row r="5" spans="2:20" ht="15.75" thickBot="1" x14ac:dyDescent="0.3">
      <c r="B5" s="200"/>
      <c r="C5" s="14" t="s">
        <v>1</v>
      </c>
      <c r="D5" s="2" t="s">
        <v>2</v>
      </c>
      <c r="E5" s="2" t="s">
        <v>5</v>
      </c>
      <c r="F5" s="2" t="s">
        <v>32</v>
      </c>
      <c r="G5" s="15" t="s">
        <v>4</v>
      </c>
      <c r="H5" s="13" t="s">
        <v>1</v>
      </c>
      <c r="I5" s="2" t="s">
        <v>2</v>
      </c>
      <c r="J5" s="2" t="s">
        <v>3</v>
      </c>
      <c r="K5" s="2" t="s">
        <v>32</v>
      </c>
      <c r="L5" s="16" t="s">
        <v>4</v>
      </c>
      <c r="M5" s="14" t="s">
        <v>6</v>
      </c>
      <c r="N5" s="16" t="s">
        <v>7</v>
      </c>
      <c r="O5" s="4" t="s">
        <v>6</v>
      </c>
      <c r="P5" s="15" t="s">
        <v>7</v>
      </c>
    </row>
    <row r="6" spans="2:20" ht="15.75" thickBot="1" x14ac:dyDescent="0.3">
      <c r="B6" s="199"/>
      <c r="C6" s="260">
        <v>2019</v>
      </c>
      <c r="D6" s="260"/>
      <c r="E6" s="260"/>
      <c r="F6" s="260"/>
      <c r="G6" s="261"/>
      <c r="H6" s="258">
        <v>2020</v>
      </c>
      <c r="I6" s="258"/>
      <c r="J6" s="258"/>
      <c r="K6" s="258"/>
      <c r="L6" s="259"/>
      <c r="M6" s="260">
        <v>2019</v>
      </c>
      <c r="N6" s="262"/>
      <c r="O6" s="258">
        <v>2020</v>
      </c>
      <c r="P6" s="259"/>
    </row>
    <row r="7" spans="2:20" x14ac:dyDescent="0.25">
      <c r="B7" s="198" t="s">
        <v>8</v>
      </c>
      <c r="C7" s="50">
        <v>47.56</v>
      </c>
      <c r="D7" s="53">
        <v>0</v>
      </c>
      <c r="E7" s="53">
        <v>0</v>
      </c>
      <c r="F7" s="53">
        <v>0</v>
      </c>
      <c r="G7" s="87">
        <f>SUM(C7:F7)</f>
        <v>47.56</v>
      </c>
      <c r="H7" s="27">
        <v>48.13</v>
      </c>
      <c r="I7" s="40">
        <v>0</v>
      </c>
      <c r="J7" s="40">
        <v>0</v>
      </c>
      <c r="K7" s="40">
        <v>0</v>
      </c>
      <c r="L7" s="131">
        <f t="shared" ref="L7:L17" si="0">SUM(H7:K7)</f>
        <v>48.13</v>
      </c>
      <c r="M7" s="50">
        <v>5.76</v>
      </c>
      <c r="N7" s="66">
        <v>4.95</v>
      </c>
      <c r="O7" s="27">
        <v>5.16</v>
      </c>
      <c r="P7" s="94">
        <v>4.6399999999999997</v>
      </c>
    </row>
    <row r="8" spans="2:20" x14ac:dyDescent="0.25">
      <c r="B8" s="91" t="s">
        <v>9</v>
      </c>
      <c r="C8" s="51">
        <v>70.62</v>
      </c>
      <c r="D8" s="52">
        <v>0</v>
      </c>
      <c r="E8" s="52">
        <v>0</v>
      </c>
      <c r="F8" s="52">
        <v>0</v>
      </c>
      <c r="G8" s="88">
        <f t="shared" ref="G8:G17" si="1">SUM(C8:F8)</f>
        <v>70.62</v>
      </c>
      <c r="H8" s="26">
        <v>71.143000000000001</v>
      </c>
      <c r="I8" s="29">
        <v>0</v>
      </c>
      <c r="J8" s="29">
        <v>0</v>
      </c>
      <c r="K8" s="29">
        <v>0</v>
      </c>
      <c r="L8" s="131">
        <f t="shared" si="0"/>
        <v>71.143000000000001</v>
      </c>
      <c r="M8" s="45">
        <v>13.6</v>
      </c>
      <c r="N8" s="54">
        <v>12.06</v>
      </c>
      <c r="O8" s="28">
        <v>12.503</v>
      </c>
      <c r="P8" s="95">
        <v>11.016999999999999</v>
      </c>
    </row>
    <row r="9" spans="2:20" x14ac:dyDescent="0.25">
      <c r="B9" s="91" t="s">
        <v>10</v>
      </c>
      <c r="C9" s="51">
        <v>2.3109999999999999</v>
      </c>
      <c r="D9" s="52">
        <v>0</v>
      </c>
      <c r="E9" s="52">
        <v>0</v>
      </c>
      <c r="F9" s="52">
        <v>0</v>
      </c>
      <c r="G9" s="88">
        <f t="shared" si="1"/>
        <v>2.3109999999999999</v>
      </c>
      <c r="H9" s="26">
        <v>1.58</v>
      </c>
      <c r="I9" s="29">
        <v>0</v>
      </c>
      <c r="J9" s="29">
        <v>0</v>
      </c>
      <c r="K9" s="29">
        <v>0</v>
      </c>
      <c r="L9" s="131">
        <f t="shared" si="0"/>
        <v>1.58</v>
      </c>
      <c r="M9" s="51">
        <v>0.28100000000000003</v>
      </c>
      <c r="N9" s="48">
        <v>0.223</v>
      </c>
      <c r="O9" s="26">
        <v>0.25</v>
      </c>
      <c r="P9" s="96">
        <v>0.2</v>
      </c>
    </row>
    <row r="10" spans="2:20" x14ac:dyDescent="0.25">
      <c r="B10" s="91" t="s">
        <v>11</v>
      </c>
      <c r="C10" s="51">
        <v>0.54</v>
      </c>
      <c r="D10" s="52">
        <v>0</v>
      </c>
      <c r="E10" s="52">
        <v>0</v>
      </c>
      <c r="F10" s="52">
        <v>0</v>
      </c>
      <c r="G10" s="88">
        <f t="shared" si="1"/>
        <v>0.54</v>
      </c>
      <c r="H10" s="26">
        <v>0.374</v>
      </c>
      <c r="I10" s="29">
        <v>0</v>
      </c>
      <c r="J10" s="29">
        <v>0</v>
      </c>
      <c r="K10" s="29">
        <v>0</v>
      </c>
      <c r="L10" s="132">
        <f t="shared" si="0"/>
        <v>0.374</v>
      </c>
      <c r="M10" s="51">
        <v>2.226</v>
      </c>
      <c r="N10" s="54">
        <v>0.33500000000000002</v>
      </c>
      <c r="O10" s="26">
        <v>2.028</v>
      </c>
      <c r="P10" s="95">
        <v>0.01</v>
      </c>
    </row>
    <row r="11" spans="2:20" x14ac:dyDescent="0.25">
      <c r="B11" s="91" t="s">
        <v>12</v>
      </c>
      <c r="C11" s="51">
        <v>4.32</v>
      </c>
      <c r="D11" s="52">
        <v>0</v>
      </c>
      <c r="E11" s="52">
        <v>0</v>
      </c>
      <c r="F11" s="52">
        <v>0</v>
      </c>
      <c r="G11" s="88">
        <f t="shared" si="1"/>
        <v>4.32</v>
      </c>
      <c r="H11" s="26">
        <v>0.99399999999999999</v>
      </c>
      <c r="I11" s="29">
        <v>0</v>
      </c>
      <c r="J11" s="29">
        <v>0</v>
      </c>
      <c r="K11" s="29">
        <v>0</v>
      </c>
      <c r="L11" s="133">
        <f t="shared" si="0"/>
        <v>0.99399999999999999</v>
      </c>
      <c r="M11" s="51">
        <v>0.6</v>
      </c>
      <c r="N11" s="48">
        <v>0.41799999999999998</v>
      </c>
      <c r="O11" s="26">
        <v>0.05</v>
      </c>
      <c r="P11" s="96">
        <v>0.05</v>
      </c>
      <c r="S11" s="67"/>
    </row>
    <row r="12" spans="2:20" x14ac:dyDescent="0.25">
      <c r="B12" s="91" t="s">
        <v>38</v>
      </c>
      <c r="C12" s="51">
        <v>41.335999999999999</v>
      </c>
      <c r="D12" s="52">
        <v>2.1749999999999998</v>
      </c>
      <c r="E12" s="52">
        <v>0</v>
      </c>
      <c r="F12" s="52">
        <v>0</v>
      </c>
      <c r="G12" s="88">
        <f t="shared" si="1"/>
        <v>43.510999999999996</v>
      </c>
      <c r="H12" s="26">
        <v>49.33</v>
      </c>
      <c r="I12" s="29">
        <v>2.06</v>
      </c>
      <c r="J12" s="29">
        <v>0</v>
      </c>
      <c r="K12" s="29">
        <v>0</v>
      </c>
      <c r="L12" s="131">
        <f>SUM(H12:K12)</f>
        <v>51.39</v>
      </c>
      <c r="M12" s="51">
        <v>4.33</v>
      </c>
      <c r="N12" s="48">
        <v>3.34</v>
      </c>
      <c r="O12" s="26">
        <v>5.0609999999999999</v>
      </c>
      <c r="P12" s="96">
        <v>4.49</v>
      </c>
    </row>
    <row r="13" spans="2:20" x14ac:dyDescent="0.25">
      <c r="B13" s="91" t="s">
        <v>35</v>
      </c>
      <c r="C13" s="51">
        <v>0.94399999999999995</v>
      </c>
      <c r="D13" s="52">
        <v>0</v>
      </c>
      <c r="E13" s="52">
        <v>0</v>
      </c>
      <c r="F13" s="52">
        <v>0</v>
      </c>
      <c r="G13" s="88">
        <f t="shared" si="1"/>
        <v>0.94399999999999995</v>
      </c>
      <c r="H13" s="26">
        <v>0.67400000000000004</v>
      </c>
      <c r="I13" s="29">
        <v>0</v>
      </c>
      <c r="J13" s="29">
        <v>0</v>
      </c>
      <c r="K13" s="29">
        <v>0</v>
      </c>
      <c r="L13" s="131">
        <f t="shared" si="0"/>
        <v>0.67400000000000004</v>
      </c>
      <c r="M13" s="51">
        <v>0.46600000000000003</v>
      </c>
      <c r="N13" s="48">
        <v>0.42199999999999999</v>
      </c>
      <c r="O13" s="26">
        <v>0.36799999999999999</v>
      </c>
      <c r="P13" s="96">
        <v>0.32800000000000001</v>
      </c>
    </row>
    <row r="14" spans="2:20" x14ac:dyDescent="0.25">
      <c r="B14" s="91" t="s">
        <v>14</v>
      </c>
      <c r="C14" s="51">
        <v>1808.5920000000001</v>
      </c>
      <c r="D14" s="52">
        <v>9.5739999999999998</v>
      </c>
      <c r="E14" s="52">
        <v>0</v>
      </c>
      <c r="F14" s="52">
        <v>0</v>
      </c>
      <c r="G14" s="88">
        <f t="shared" si="1"/>
        <v>1818.1660000000002</v>
      </c>
      <c r="H14" s="26">
        <v>2117.06</v>
      </c>
      <c r="I14" s="29">
        <v>12.94</v>
      </c>
      <c r="J14" s="29">
        <v>0</v>
      </c>
      <c r="K14" s="29">
        <v>0</v>
      </c>
      <c r="L14" s="131">
        <f t="shared" si="0"/>
        <v>2130</v>
      </c>
      <c r="M14" s="51">
        <v>142.55799999999999</v>
      </c>
      <c r="N14" s="48">
        <v>125.40900000000001</v>
      </c>
      <c r="O14" s="26">
        <v>164</v>
      </c>
      <c r="P14" s="96">
        <v>145.72999999999999</v>
      </c>
    </row>
    <row r="15" spans="2:20" x14ac:dyDescent="0.25">
      <c r="B15" s="91" t="s">
        <v>15</v>
      </c>
      <c r="C15" s="51">
        <v>60.835000000000001</v>
      </c>
      <c r="D15" s="52">
        <v>24.35</v>
      </c>
      <c r="E15" s="52">
        <v>0</v>
      </c>
      <c r="F15" s="52">
        <v>0</v>
      </c>
      <c r="G15" s="88">
        <f t="shared" si="1"/>
        <v>85.185000000000002</v>
      </c>
      <c r="H15" s="26">
        <v>120.74</v>
      </c>
      <c r="I15" s="29">
        <v>16.34</v>
      </c>
      <c r="J15" s="29">
        <v>0</v>
      </c>
      <c r="K15" s="29">
        <v>0</v>
      </c>
      <c r="L15" s="131">
        <f t="shared" si="0"/>
        <v>137.07999999999998</v>
      </c>
      <c r="M15" s="45">
        <v>20.105</v>
      </c>
      <c r="N15" s="48">
        <v>16.934000000000001</v>
      </c>
      <c r="O15" s="28">
        <v>23.53</v>
      </c>
      <c r="P15" s="96">
        <v>20.25</v>
      </c>
    </row>
    <row r="16" spans="2:20" x14ac:dyDescent="0.25">
      <c r="B16" s="91" t="s">
        <v>16</v>
      </c>
      <c r="C16" s="45">
        <v>60.598999999999997</v>
      </c>
      <c r="D16" s="46">
        <v>1.3360000000000001</v>
      </c>
      <c r="E16" s="46">
        <v>0</v>
      </c>
      <c r="F16" s="46">
        <v>0</v>
      </c>
      <c r="G16" s="88">
        <f t="shared" si="1"/>
        <v>61.934999999999995</v>
      </c>
      <c r="H16" s="149">
        <v>78.010000000000005</v>
      </c>
      <c r="I16" s="34">
        <v>1.61</v>
      </c>
      <c r="J16" s="34">
        <v>0</v>
      </c>
      <c r="K16" s="34">
        <v>0</v>
      </c>
      <c r="L16" s="132">
        <f t="shared" si="0"/>
        <v>79.62</v>
      </c>
      <c r="M16" s="45">
        <v>5.0670000000000002</v>
      </c>
      <c r="N16" s="54">
        <v>3.8940000000000001</v>
      </c>
      <c r="O16" s="28">
        <v>6.58</v>
      </c>
      <c r="P16" s="95">
        <v>4.3499999999999996</v>
      </c>
      <c r="T16" s="17"/>
    </row>
    <row r="17" spans="2:19" ht="15.75" thickBot="1" x14ac:dyDescent="0.3">
      <c r="B17" s="92" t="s">
        <v>36</v>
      </c>
      <c r="C17" s="238">
        <v>147.78</v>
      </c>
      <c r="D17" s="52">
        <v>195.01499999999999</v>
      </c>
      <c r="E17" s="52">
        <v>22.585000000000001</v>
      </c>
      <c r="F17" s="89">
        <v>0</v>
      </c>
      <c r="G17" s="88">
        <f t="shared" si="1"/>
        <v>365.37999999999994</v>
      </c>
      <c r="H17" s="240">
        <v>242.13</v>
      </c>
      <c r="I17" s="29">
        <v>90.02</v>
      </c>
      <c r="J17" s="41">
        <v>28.22</v>
      </c>
      <c r="K17" s="41">
        <v>0</v>
      </c>
      <c r="L17" s="131">
        <f t="shared" si="0"/>
        <v>360.37</v>
      </c>
      <c r="M17" s="238">
        <v>57.694000000000003</v>
      </c>
      <c r="N17" s="48">
        <v>41.503</v>
      </c>
      <c r="O17" s="240">
        <v>58.98</v>
      </c>
      <c r="P17" s="96">
        <v>46.23</v>
      </c>
    </row>
    <row r="18" spans="2:19" ht="15.75" thickBot="1" x14ac:dyDescent="0.3">
      <c r="B18" s="201" t="s">
        <v>55</v>
      </c>
      <c r="C18" s="202">
        <v>314.05799999999999</v>
      </c>
      <c r="D18" s="203">
        <v>32.950000000000003</v>
      </c>
      <c r="E18" s="203">
        <v>0</v>
      </c>
      <c r="F18" s="239">
        <v>0</v>
      </c>
      <c r="G18" s="87">
        <v>347.00800000000004</v>
      </c>
      <c r="H18" s="204">
        <v>306.51599999999996</v>
      </c>
      <c r="I18" s="204">
        <v>37.530999999999999</v>
      </c>
      <c r="J18" s="241">
        <v>0.6</v>
      </c>
      <c r="K18" s="241">
        <v>0</v>
      </c>
      <c r="L18" s="134">
        <v>344.64699999999999</v>
      </c>
      <c r="M18" s="205">
        <v>67.12299999999999</v>
      </c>
      <c r="N18" s="206">
        <v>58.527000000000001</v>
      </c>
      <c r="O18" s="204">
        <v>48.021999999999998</v>
      </c>
      <c r="P18" s="207">
        <v>37.965000000000003</v>
      </c>
    </row>
    <row r="19" spans="2:19" ht="15.75" thickBot="1" x14ac:dyDescent="0.3">
      <c r="B19" s="197" t="s">
        <v>17</v>
      </c>
      <c r="C19" s="242">
        <f>SUM(C7:C18)</f>
        <v>2559.4950000000003</v>
      </c>
      <c r="D19" s="243">
        <f t="shared" ref="D19:P19" si="2">SUM(D7:D18)</f>
        <v>265.39999999999998</v>
      </c>
      <c r="E19" s="243">
        <f t="shared" si="2"/>
        <v>22.585000000000001</v>
      </c>
      <c r="F19" s="243">
        <f t="shared" si="2"/>
        <v>0</v>
      </c>
      <c r="G19" s="49">
        <f t="shared" si="2"/>
        <v>2847.4800000000005</v>
      </c>
      <c r="H19" s="242">
        <f t="shared" si="2"/>
        <v>3036.681</v>
      </c>
      <c r="I19" s="247">
        <f t="shared" si="2"/>
        <v>160.501</v>
      </c>
      <c r="J19" s="243">
        <f t="shared" si="2"/>
        <v>28.82</v>
      </c>
      <c r="K19" s="243">
        <f t="shared" si="2"/>
        <v>0</v>
      </c>
      <c r="L19" s="49">
        <f t="shared" si="2"/>
        <v>3226.0019999999995</v>
      </c>
      <c r="M19" s="242">
        <f t="shared" si="2"/>
        <v>319.81</v>
      </c>
      <c r="N19" s="49">
        <f t="shared" si="2"/>
        <v>268.01499999999999</v>
      </c>
      <c r="O19" s="242">
        <f t="shared" si="2"/>
        <v>326.53199999999998</v>
      </c>
      <c r="P19" s="49">
        <f t="shared" si="2"/>
        <v>275.26</v>
      </c>
      <c r="Q19" s="97">
        <f>SUM(C19:F19)</f>
        <v>2847.4800000000005</v>
      </c>
      <c r="R19" s="99">
        <f>SUM(H19:K19)</f>
        <v>3226.0020000000004</v>
      </c>
    </row>
    <row r="20" spans="2:19" ht="15.75" thickBot="1" x14ac:dyDescent="0.3">
      <c r="B20" s="196" t="s">
        <v>42</v>
      </c>
      <c r="C20" s="244">
        <f>(C19/G19)</f>
        <v>0.89886320536052933</v>
      </c>
      <c r="D20" s="245">
        <f>(D19/G19)</f>
        <v>9.3205220054223353E-2</v>
      </c>
      <c r="E20" s="245">
        <f>(E19/G19)</f>
        <v>7.9315745852473057E-3</v>
      </c>
      <c r="F20" s="90">
        <f>(F19/G19)</f>
        <v>0</v>
      </c>
      <c r="G20" s="47"/>
      <c r="H20" s="246">
        <f>(H19/L19)</f>
        <v>0.94131404754243808</v>
      </c>
      <c r="I20" s="248">
        <f>(I19/L19)</f>
        <v>4.9752294015936761E-2</v>
      </c>
      <c r="J20" s="248">
        <f>(J19/L19)</f>
        <v>8.9336584416252699E-3</v>
      </c>
      <c r="K20" s="121">
        <f>(K19/L19)</f>
        <v>0</v>
      </c>
      <c r="L20" s="44"/>
      <c r="M20" s="42"/>
      <c r="N20" s="38"/>
      <c r="O20" s="42"/>
      <c r="P20" s="38"/>
      <c r="Q20" s="98">
        <f>SUM(C20:F20)</f>
        <v>1</v>
      </c>
      <c r="R20" s="100">
        <f>SUM(H20:K20)</f>
        <v>1</v>
      </c>
    </row>
    <row r="21" spans="2:19" x14ac:dyDescent="0.25">
      <c r="B21" s="36"/>
      <c r="C21" s="36"/>
      <c r="D21" s="36"/>
      <c r="E21" s="36"/>
      <c r="F21" s="36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9" x14ac:dyDescent="0.25">
      <c r="E22" s="43"/>
    </row>
    <row r="24" spans="2:19" x14ac:dyDescent="0.25">
      <c r="S24" s="17"/>
    </row>
    <row r="25" spans="2:19" x14ac:dyDescent="0.25">
      <c r="L25" s="67"/>
    </row>
    <row r="26" spans="2:19" x14ac:dyDescent="0.25">
      <c r="F26" s="67"/>
    </row>
    <row r="28" spans="2:19" x14ac:dyDescent="0.25">
      <c r="L28" s="67"/>
    </row>
    <row r="29" spans="2:19" x14ac:dyDescent="0.25">
      <c r="C29" s="67"/>
    </row>
  </sheetData>
  <mergeCells count="5">
    <mergeCell ref="O6:P6"/>
    <mergeCell ref="C6:G6"/>
    <mergeCell ref="M6:N6"/>
    <mergeCell ref="B2:P3"/>
    <mergeCell ref="H6:L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1"/>
  <sheetViews>
    <sheetView workbookViewId="0">
      <selection activeCell="N4" sqref="N4"/>
    </sheetView>
  </sheetViews>
  <sheetFormatPr defaultRowHeight="15" x14ac:dyDescent="0.25"/>
  <cols>
    <col min="1" max="1" width="3.7109375" customWidth="1"/>
    <col min="2" max="2" width="19.85546875" customWidth="1"/>
    <col min="3" max="3" width="11.7109375" customWidth="1"/>
    <col min="4" max="4" width="11.85546875" customWidth="1"/>
    <col min="5" max="5" width="10.85546875" customWidth="1"/>
    <col min="6" max="6" width="9.28515625" customWidth="1"/>
    <col min="7" max="7" width="9.85546875" customWidth="1"/>
    <col min="8" max="8" width="11" customWidth="1"/>
    <col min="9" max="9" width="11.85546875" customWidth="1"/>
    <col min="10" max="10" width="11.5703125" customWidth="1"/>
    <col min="11" max="11" width="10.28515625" customWidth="1"/>
    <col min="12" max="12" width="10.140625" customWidth="1"/>
    <col min="14" max="14" width="10" customWidth="1"/>
  </cols>
  <sheetData>
    <row r="1" spans="2:14" ht="15.75" thickBot="1" x14ac:dyDescent="0.3"/>
    <row r="2" spans="2:14" ht="15" customHeight="1" x14ac:dyDescent="0.25">
      <c r="B2" s="274"/>
      <c r="C2" s="263" t="s">
        <v>53</v>
      </c>
      <c r="D2" s="264"/>
      <c r="E2" s="264"/>
      <c r="F2" s="264"/>
      <c r="G2" s="264"/>
      <c r="H2" s="264"/>
      <c r="I2" s="264"/>
      <c r="J2" s="264"/>
      <c r="K2" s="264"/>
      <c r="L2" s="265"/>
    </row>
    <row r="3" spans="2:14" ht="15.75" customHeight="1" thickBot="1" x14ac:dyDescent="0.3">
      <c r="B3" s="275"/>
      <c r="C3" s="266"/>
      <c r="D3" s="267"/>
      <c r="E3" s="267"/>
      <c r="F3" s="267"/>
      <c r="G3" s="267"/>
      <c r="H3" s="267"/>
      <c r="I3" s="267"/>
      <c r="J3" s="267"/>
      <c r="K3" s="267"/>
      <c r="L3" s="268"/>
    </row>
    <row r="4" spans="2:14" ht="30.75" customHeight="1" x14ac:dyDescent="0.25">
      <c r="B4" s="270" t="s">
        <v>0</v>
      </c>
      <c r="C4" s="278" t="s">
        <v>33</v>
      </c>
      <c r="D4" s="276" t="s">
        <v>44</v>
      </c>
      <c r="E4" s="276" t="s">
        <v>20</v>
      </c>
      <c r="F4" s="276" t="s">
        <v>31</v>
      </c>
      <c r="G4" s="276" t="s">
        <v>4</v>
      </c>
      <c r="H4" s="270" t="s">
        <v>33</v>
      </c>
      <c r="I4" s="276" t="s">
        <v>44</v>
      </c>
      <c r="J4" s="276" t="s">
        <v>20</v>
      </c>
      <c r="K4" s="276" t="s">
        <v>31</v>
      </c>
      <c r="L4" s="280" t="s">
        <v>4</v>
      </c>
    </row>
    <row r="5" spans="2:14" ht="15.75" thickBot="1" x14ac:dyDescent="0.3">
      <c r="B5" s="271"/>
      <c r="C5" s="279"/>
      <c r="D5" s="277"/>
      <c r="E5" s="277"/>
      <c r="F5" s="277"/>
      <c r="G5" s="277" t="s">
        <v>4</v>
      </c>
      <c r="H5" s="272"/>
      <c r="I5" s="277"/>
      <c r="J5" s="277"/>
      <c r="K5" s="277"/>
      <c r="L5" s="281" t="s">
        <v>4</v>
      </c>
    </row>
    <row r="6" spans="2:14" ht="15.75" thickBot="1" x14ac:dyDescent="0.3">
      <c r="B6" s="272"/>
      <c r="C6" s="273">
        <v>2019</v>
      </c>
      <c r="D6" s="260"/>
      <c r="E6" s="260"/>
      <c r="F6" s="260"/>
      <c r="G6" s="261"/>
      <c r="H6" s="269">
        <v>2020</v>
      </c>
      <c r="I6" s="258"/>
      <c r="J6" s="258"/>
      <c r="K6" s="258"/>
      <c r="L6" s="258"/>
      <c r="M6" s="139"/>
    </row>
    <row r="7" spans="2:14" x14ac:dyDescent="0.25">
      <c r="B7" s="30" t="s">
        <v>8</v>
      </c>
      <c r="C7" s="102">
        <v>45.18</v>
      </c>
      <c r="D7" s="102">
        <v>2.38</v>
      </c>
      <c r="E7" s="103">
        <v>0</v>
      </c>
      <c r="F7" s="103">
        <v>0</v>
      </c>
      <c r="G7" s="74">
        <f>SUM(C7:F7)</f>
        <v>47.56</v>
      </c>
      <c r="H7" s="33">
        <v>46.39</v>
      </c>
      <c r="I7" s="33">
        <v>1.74</v>
      </c>
      <c r="J7" s="39">
        <v>0</v>
      </c>
      <c r="K7" s="39">
        <v>0</v>
      </c>
      <c r="L7" s="136">
        <f t="shared" ref="L7:L17" si="0">SUM(H7:K7)</f>
        <v>48.13</v>
      </c>
    </row>
    <row r="8" spans="2:14" x14ac:dyDescent="0.25">
      <c r="B8" s="31" t="s">
        <v>9</v>
      </c>
      <c r="C8" s="45">
        <v>0</v>
      </c>
      <c r="D8" s="46">
        <v>70.617000000000004</v>
      </c>
      <c r="E8" s="46">
        <v>0</v>
      </c>
      <c r="F8" s="46">
        <v>0</v>
      </c>
      <c r="G8" s="74">
        <f t="shared" ref="G8:G17" si="1">SUM(C8:F8)</f>
        <v>70.617000000000004</v>
      </c>
      <c r="H8" s="28">
        <v>0</v>
      </c>
      <c r="I8" s="34">
        <v>71.143000000000001</v>
      </c>
      <c r="J8" s="34">
        <v>0</v>
      </c>
      <c r="K8" s="34">
        <v>0</v>
      </c>
      <c r="L8" s="137">
        <f t="shared" si="0"/>
        <v>71.143000000000001</v>
      </c>
    </row>
    <row r="9" spans="2:14" x14ac:dyDescent="0.25">
      <c r="B9" s="31" t="s">
        <v>10</v>
      </c>
      <c r="C9" s="45">
        <v>2.3109999999999999</v>
      </c>
      <c r="D9" s="46">
        <v>0</v>
      </c>
      <c r="E9" s="46">
        <v>0</v>
      </c>
      <c r="F9" s="46">
        <v>0</v>
      </c>
      <c r="G9" s="74">
        <f t="shared" si="1"/>
        <v>2.3109999999999999</v>
      </c>
      <c r="H9" s="28">
        <v>1.58</v>
      </c>
      <c r="I9" s="34">
        <v>0</v>
      </c>
      <c r="J9" s="34">
        <v>0</v>
      </c>
      <c r="K9" s="34">
        <v>0</v>
      </c>
      <c r="L9" s="137">
        <f t="shared" si="0"/>
        <v>1.58</v>
      </c>
    </row>
    <row r="10" spans="2:14" x14ac:dyDescent="0.25">
      <c r="B10" s="31" t="s">
        <v>11</v>
      </c>
      <c r="C10" s="45">
        <v>0.41199999999999998</v>
      </c>
      <c r="D10" s="46">
        <v>0</v>
      </c>
      <c r="E10" s="46">
        <v>0.128</v>
      </c>
      <c r="F10" s="46">
        <v>0</v>
      </c>
      <c r="G10" s="74">
        <f t="shared" si="1"/>
        <v>0.54</v>
      </c>
      <c r="H10" s="28">
        <v>0.374</v>
      </c>
      <c r="I10" s="34">
        <v>0</v>
      </c>
      <c r="J10" s="34">
        <v>0</v>
      </c>
      <c r="K10" s="34">
        <v>0</v>
      </c>
      <c r="L10" s="137">
        <f t="shared" si="0"/>
        <v>0.374</v>
      </c>
    </row>
    <row r="11" spans="2:14" x14ac:dyDescent="0.25">
      <c r="B11" s="31" t="s">
        <v>12</v>
      </c>
      <c r="C11" s="45">
        <v>0</v>
      </c>
      <c r="D11" s="46">
        <v>4.32</v>
      </c>
      <c r="E11" s="46">
        <v>0</v>
      </c>
      <c r="F11" s="46">
        <v>0</v>
      </c>
      <c r="G11" s="74">
        <f t="shared" si="1"/>
        <v>4.32</v>
      </c>
      <c r="H11" s="28">
        <v>0.99</v>
      </c>
      <c r="I11" s="34">
        <v>0</v>
      </c>
      <c r="J11" s="34">
        <v>0</v>
      </c>
      <c r="K11" s="34">
        <v>0</v>
      </c>
      <c r="L11" s="137">
        <f t="shared" si="0"/>
        <v>0.99</v>
      </c>
    </row>
    <row r="12" spans="2:14" x14ac:dyDescent="0.25">
      <c r="B12" s="31" t="s">
        <v>38</v>
      </c>
      <c r="C12" s="45">
        <v>32.176000000000002</v>
      </c>
      <c r="D12" s="46">
        <v>11.335000000000001</v>
      </c>
      <c r="E12" s="46">
        <v>0</v>
      </c>
      <c r="F12" s="46">
        <v>0</v>
      </c>
      <c r="G12" s="74">
        <f t="shared" si="1"/>
        <v>43.511000000000003</v>
      </c>
      <c r="H12" s="28">
        <v>38.54</v>
      </c>
      <c r="I12" s="34">
        <v>12.85</v>
      </c>
      <c r="J12" s="34">
        <v>0</v>
      </c>
      <c r="K12" s="34">
        <v>0</v>
      </c>
      <c r="L12" s="137">
        <f t="shared" si="0"/>
        <v>51.39</v>
      </c>
    </row>
    <row r="13" spans="2:14" x14ac:dyDescent="0.25">
      <c r="B13" s="31" t="s">
        <v>13</v>
      </c>
      <c r="C13" s="45">
        <v>0</v>
      </c>
      <c r="D13" s="46">
        <v>0.94399999999999995</v>
      </c>
      <c r="E13" s="46">
        <v>0</v>
      </c>
      <c r="F13" s="46">
        <v>0</v>
      </c>
      <c r="G13" s="74">
        <f t="shared" si="1"/>
        <v>0.94399999999999995</v>
      </c>
      <c r="H13" s="28">
        <v>0.57299999999999995</v>
      </c>
      <c r="I13" s="34">
        <v>0.10100000000000001</v>
      </c>
      <c r="J13" s="34">
        <v>0</v>
      </c>
      <c r="K13" s="34">
        <v>0</v>
      </c>
      <c r="L13" s="137">
        <f t="shared" si="0"/>
        <v>0.67399999999999993</v>
      </c>
    </row>
    <row r="14" spans="2:14" x14ac:dyDescent="0.25">
      <c r="B14" s="31" t="s">
        <v>14</v>
      </c>
      <c r="C14" s="45">
        <v>195.548</v>
      </c>
      <c r="D14" s="46">
        <v>1622.6179999999999</v>
      </c>
      <c r="E14" s="46">
        <v>0</v>
      </c>
      <c r="F14" s="46">
        <v>0</v>
      </c>
      <c r="G14" s="74">
        <f t="shared" si="1"/>
        <v>1818.1659999999999</v>
      </c>
      <c r="H14" s="28">
        <v>307.51</v>
      </c>
      <c r="I14" s="34">
        <v>1220.4100000000001</v>
      </c>
      <c r="J14" s="34">
        <v>602.08000000000004</v>
      </c>
      <c r="K14" s="34">
        <v>0</v>
      </c>
      <c r="L14" s="137">
        <f t="shared" si="0"/>
        <v>2130</v>
      </c>
    </row>
    <row r="15" spans="2:14" x14ac:dyDescent="0.25">
      <c r="B15" s="31" t="s">
        <v>15</v>
      </c>
      <c r="C15" s="45">
        <v>44.966999999999999</v>
      </c>
      <c r="D15" s="46">
        <v>40.218000000000004</v>
      </c>
      <c r="E15" s="46">
        <v>0</v>
      </c>
      <c r="F15" s="46">
        <v>0</v>
      </c>
      <c r="G15" s="74">
        <f t="shared" si="1"/>
        <v>85.185000000000002</v>
      </c>
      <c r="H15" s="28">
        <v>110.06</v>
      </c>
      <c r="I15" s="34">
        <v>27.02</v>
      </c>
      <c r="J15" s="34">
        <v>0</v>
      </c>
      <c r="K15" s="34">
        <v>0</v>
      </c>
      <c r="L15" s="136">
        <f t="shared" si="0"/>
        <v>137.08000000000001</v>
      </c>
      <c r="M15" s="139"/>
      <c r="N15" s="17"/>
    </row>
    <row r="16" spans="2:14" x14ac:dyDescent="0.25">
      <c r="B16" s="31" t="s">
        <v>16</v>
      </c>
      <c r="C16" s="45">
        <v>57.662999999999997</v>
      </c>
      <c r="D16" s="46">
        <v>4.2720000000000002</v>
      </c>
      <c r="E16" s="46">
        <v>0</v>
      </c>
      <c r="F16" s="46">
        <v>0</v>
      </c>
      <c r="G16" s="74">
        <f t="shared" si="1"/>
        <v>61.934999999999995</v>
      </c>
      <c r="H16" s="28">
        <v>72.5</v>
      </c>
      <c r="I16" s="34">
        <v>7.12</v>
      </c>
      <c r="J16" s="34">
        <v>0</v>
      </c>
      <c r="K16" s="34">
        <v>0</v>
      </c>
      <c r="L16" s="138">
        <f t="shared" si="0"/>
        <v>79.62</v>
      </c>
      <c r="M16" s="139"/>
    </row>
    <row r="17" spans="2:16" x14ac:dyDescent="0.25">
      <c r="B17" s="31" t="s">
        <v>36</v>
      </c>
      <c r="C17" s="255">
        <v>115.726</v>
      </c>
      <c r="D17" s="46">
        <v>236.84800000000001</v>
      </c>
      <c r="E17" s="46">
        <v>12.805999999999999</v>
      </c>
      <c r="F17" s="46">
        <v>0</v>
      </c>
      <c r="G17" s="74">
        <f t="shared" si="1"/>
        <v>365.38</v>
      </c>
      <c r="H17" s="37">
        <v>123.79</v>
      </c>
      <c r="I17" s="34">
        <v>222.14</v>
      </c>
      <c r="J17" s="34">
        <v>14.44</v>
      </c>
      <c r="K17" s="35">
        <v>0</v>
      </c>
      <c r="L17" s="135">
        <f t="shared" si="0"/>
        <v>360.37</v>
      </c>
    </row>
    <row r="18" spans="2:16" ht="15.75" thickBot="1" x14ac:dyDescent="0.3">
      <c r="B18" s="208" t="s">
        <v>55</v>
      </c>
      <c r="C18" s="209">
        <v>167.95999999999998</v>
      </c>
      <c r="D18" s="210">
        <v>174.37799999999999</v>
      </c>
      <c r="E18" s="210">
        <v>4.67</v>
      </c>
      <c r="F18" s="210">
        <v>0</v>
      </c>
      <c r="G18" s="211">
        <v>347.00799999999998</v>
      </c>
      <c r="H18" s="256">
        <v>159.20699999999999</v>
      </c>
      <c r="I18" s="213">
        <v>177.8</v>
      </c>
      <c r="J18" s="214">
        <v>7.6400000000000006</v>
      </c>
      <c r="K18" s="257">
        <v>0</v>
      </c>
      <c r="L18" s="135">
        <v>344.64699999999999</v>
      </c>
    </row>
    <row r="19" spans="2:16" ht="15.75" thickBot="1" x14ac:dyDescent="0.3">
      <c r="B19" s="69" t="s">
        <v>17</v>
      </c>
      <c r="C19" s="104">
        <f>SUM(C7:C18)</f>
        <v>661.94299999999998</v>
      </c>
      <c r="D19" s="104">
        <f t="shared" ref="D19:L19" si="2">SUM(D7:D18)</f>
        <v>2167.9299999999998</v>
      </c>
      <c r="E19" s="104">
        <f t="shared" si="2"/>
        <v>17.603999999999999</v>
      </c>
      <c r="F19" s="104">
        <f t="shared" si="2"/>
        <v>0</v>
      </c>
      <c r="G19" s="104">
        <f t="shared" si="2"/>
        <v>2847.4769999999999</v>
      </c>
      <c r="H19" s="71">
        <f t="shared" si="2"/>
        <v>861.51400000000001</v>
      </c>
      <c r="I19" s="71">
        <f t="shared" si="2"/>
        <v>1740.3239999999998</v>
      </c>
      <c r="J19" s="71">
        <f t="shared" si="2"/>
        <v>624.16000000000008</v>
      </c>
      <c r="K19" s="71">
        <f t="shared" si="2"/>
        <v>0</v>
      </c>
      <c r="L19" s="71">
        <f t="shared" si="2"/>
        <v>3225.9979999999996</v>
      </c>
      <c r="M19" s="75">
        <f>SUM(C19:F19)</f>
        <v>2847.4769999999994</v>
      </c>
      <c r="N19" s="76">
        <f>SUM(H19:K19)</f>
        <v>3225.9979999999996</v>
      </c>
      <c r="O19" s="67"/>
      <c r="P19" s="68"/>
    </row>
    <row r="20" spans="2:16" ht="15.75" thickBot="1" x14ac:dyDescent="0.3">
      <c r="B20" s="70" t="s">
        <v>43</v>
      </c>
      <c r="C20" s="105">
        <f>C19/M19</f>
        <v>0.23246649577854364</v>
      </c>
      <c r="D20" s="106">
        <f>D19/M19</f>
        <v>0.76135118914042166</v>
      </c>
      <c r="E20" s="106">
        <f>E19/M19</f>
        <v>6.1823150810348965E-3</v>
      </c>
      <c r="F20" s="106">
        <f>F19/M19</f>
        <v>0</v>
      </c>
      <c r="G20" s="107"/>
      <c r="H20" s="109">
        <f>(H19/N19)</f>
        <v>0.26705348236421728</v>
      </c>
      <c r="I20" s="109">
        <f>(I19/N19)</f>
        <v>0.53946840636603</v>
      </c>
      <c r="J20" s="109">
        <f>(J19/N19)</f>
        <v>0.19347811126975284</v>
      </c>
      <c r="K20" s="109">
        <f>K19/N19</f>
        <v>0</v>
      </c>
      <c r="L20" s="110"/>
      <c r="M20" s="101">
        <f>SUM(C20:F20)</f>
        <v>1.0000000000000002</v>
      </c>
      <c r="N20" s="82">
        <f>SUM(H20:K20)</f>
        <v>1</v>
      </c>
    </row>
    <row r="21" spans="2:16" x14ac:dyDescent="0.25">
      <c r="C21" s="67"/>
      <c r="D21" s="43"/>
      <c r="J21" s="111"/>
      <c r="K21" s="111"/>
    </row>
  </sheetData>
  <mergeCells count="15">
    <mergeCell ref="H6:L6"/>
    <mergeCell ref="B4:B6"/>
    <mergeCell ref="C6:G6"/>
    <mergeCell ref="B2:B3"/>
    <mergeCell ref="C2:L3"/>
    <mergeCell ref="H4:H5"/>
    <mergeCell ref="I4:I5"/>
    <mergeCell ref="C4:C5"/>
    <mergeCell ref="D4:D5"/>
    <mergeCell ref="E4:E5"/>
    <mergeCell ref="L4:L5"/>
    <mergeCell ref="G4:G5"/>
    <mergeCell ref="K4:K5"/>
    <mergeCell ref="F4:F5"/>
    <mergeCell ref="J4:J5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5"/>
  <sheetViews>
    <sheetView workbookViewId="0">
      <selection activeCell="Z2" sqref="Z2"/>
    </sheetView>
  </sheetViews>
  <sheetFormatPr defaultRowHeight="15" x14ac:dyDescent="0.25"/>
  <cols>
    <col min="1" max="1" width="2.140625" customWidth="1"/>
    <col min="4" max="5" width="5.140625" customWidth="1"/>
    <col min="6" max="6" width="6" customWidth="1"/>
    <col min="7" max="7" width="5.42578125" customWidth="1"/>
    <col min="8" max="8" width="5.7109375" customWidth="1"/>
    <col min="9" max="9" width="9.140625" customWidth="1"/>
    <col min="10" max="10" width="5.140625" customWidth="1"/>
    <col min="11" max="11" width="9.140625" customWidth="1"/>
    <col min="12" max="12" width="4.42578125" customWidth="1"/>
    <col min="14" max="14" width="4.5703125" customWidth="1"/>
    <col min="15" max="15" width="8.85546875" customWidth="1"/>
    <col min="16" max="16" width="5" customWidth="1"/>
    <col min="17" max="17" width="9.28515625" customWidth="1"/>
    <col min="18" max="18" width="5.42578125" customWidth="1"/>
    <col min="19" max="19" width="8.7109375" customWidth="1"/>
    <col min="20" max="20" width="4.140625" customWidth="1"/>
    <col min="21" max="21" width="8.5703125" customWidth="1"/>
    <col min="22" max="22" width="4.7109375" customWidth="1"/>
    <col min="23" max="23" width="8.5703125" customWidth="1"/>
    <col min="24" max="24" width="4.28515625" customWidth="1"/>
    <col min="25" max="25" width="1.85546875" customWidth="1"/>
    <col min="26" max="26" width="11.5703125" bestFit="1" customWidth="1"/>
    <col min="27" max="27" width="2" customWidth="1"/>
  </cols>
  <sheetData>
    <row r="1" spans="2:29" ht="15.75" thickBot="1" x14ac:dyDescent="0.3"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9" ht="16.5" thickTop="1" x14ac:dyDescent="0.25">
      <c r="B2" s="163"/>
      <c r="C2" s="164"/>
      <c r="D2" s="164"/>
      <c r="E2" s="293" t="s">
        <v>49</v>
      </c>
      <c r="F2" s="294"/>
      <c r="G2" s="294"/>
      <c r="H2" s="295"/>
      <c r="I2" s="286" t="s">
        <v>50</v>
      </c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7"/>
      <c r="Y2" s="59"/>
    </row>
    <row r="3" spans="2:29" ht="16.5" thickBot="1" x14ac:dyDescent="0.3">
      <c r="B3" s="165"/>
      <c r="C3" s="8" t="s">
        <v>0</v>
      </c>
      <c r="D3" s="8"/>
      <c r="E3" s="296"/>
      <c r="F3" s="297"/>
      <c r="G3" s="297"/>
      <c r="H3" s="29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9"/>
      <c r="Y3" s="59"/>
    </row>
    <row r="4" spans="2:29" ht="16.5" customHeight="1" thickBot="1" x14ac:dyDescent="0.3">
      <c r="B4" s="166"/>
      <c r="C4" s="147"/>
      <c r="D4" s="148"/>
      <c r="E4" s="176" t="s">
        <v>22</v>
      </c>
      <c r="F4" s="177" t="s">
        <v>21</v>
      </c>
      <c r="G4" s="178" t="s">
        <v>22</v>
      </c>
      <c r="H4" s="179" t="s">
        <v>21</v>
      </c>
      <c r="I4" s="309" t="s">
        <v>45</v>
      </c>
      <c r="J4" s="310"/>
      <c r="K4" s="282" t="s">
        <v>46</v>
      </c>
      <c r="L4" s="284"/>
      <c r="M4" s="282" t="s">
        <v>47</v>
      </c>
      <c r="N4" s="284"/>
      <c r="O4" s="282" t="s">
        <v>48</v>
      </c>
      <c r="P4" s="283"/>
      <c r="Q4" s="285" t="s">
        <v>45</v>
      </c>
      <c r="R4" s="284"/>
      <c r="S4" s="282" t="s">
        <v>46</v>
      </c>
      <c r="T4" s="284"/>
      <c r="U4" s="282" t="s">
        <v>47</v>
      </c>
      <c r="V4" s="284"/>
      <c r="W4" s="282" t="s">
        <v>48</v>
      </c>
      <c r="X4" s="283"/>
      <c r="Y4" s="60"/>
      <c r="Z4" s="112">
        <v>2019</v>
      </c>
      <c r="AB4" s="80">
        <v>2020</v>
      </c>
    </row>
    <row r="5" spans="2:29" ht="16.5" thickBot="1" x14ac:dyDescent="0.3">
      <c r="B5" s="165"/>
      <c r="C5" s="8"/>
      <c r="D5" s="8"/>
      <c r="E5" s="299">
        <v>2019</v>
      </c>
      <c r="F5" s="300"/>
      <c r="G5" s="301">
        <v>2020</v>
      </c>
      <c r="H5" s="302"/>
      <c r="I5" s="306">
        <v>2019</v>
      </c>
      <c r="J5" s="306"/>
      <c r="K5" s="306"/>
      <c r="L5" s="306"/>
      <c r="M5" s="306"/>
      <c r="N5" s="306"/>
      <c r="O5" s="306"/>
      <c r="P5" s="306"/>
      <c r="Q5" s="307">
        <v>2020</v>
      </c>
      <c r="R5" s="301"/>
      <c r="S5" s="301"/>
      <c r="T5" s="301"/>
      <c r="U5" s="301"/>
      <c r="V5" s="301"/>
      <c r="W5" s="301"/>
      <c r="X5" s="308"/>
      <c r="Y5" s="60"/>
      <c r="Z5" s="113"/>
      <c r="AB5" s="116"/>
    </row>
    <row r="6" spans="2:29" x14ac:dyDescent="0.25">
      <c r="B6" s="290" t="s">
        <v>8</v>
      </c>
      <c r="C6" s="291"/>
      <c r="D6" s="292"/>
      <c r="E6" s="184">
        <v>211</v>
      </c>
      <c r="F6" s="185">
        <v>346</v>
      </c>
      <c r="G6" s="186">
        <v>63</v>
      </c>
      <c r="H6" s="160">
        <v>75</v>
      </c>
      <c r="I6" s="50">
        <v>3.5</v>
      </c>
      <c r="J6" s="151">
        <v>68</v>
      </c>
      <c r="K6" s="53">
        <v>12.49</v>
      </c>
      <c r="L6" s="154">
        <v>91</v>
      </c>
      <c r="M6" s="53">
        <v>8.75</v>
      </c>
      <c r="N6" s="154">
        <v>32</v>
      </c>
      <c r="O6" s="53">
        <v>22.82</v>
      </c>
      <c r="P6" s="187">
        <v>21</v>
      </c>
      <c r="Q6" s="27">
        <v>2.0499999999999998</v>
      </c>
      <c r="R6" s="180">
        <v>18</v>
      </c>
      <c r="S6" s="40">
        <v>15.34</v>
      </c>
      <c r="T6" s="181">
        <v>33</v>
      </c>
      <c r="U6" s="40">
        <v>8.84</v>
      </c>
      <c r="V6" s="182">
        <v>10</v>
      </c>
      <c r="W6" s="39">
        <v>21.9</v>
      </c>
      <c r="X6" s="183">
        <v>2</v>
      </c>
      <c r="Y6" s="62"/>
      <c r="Z6" s="114">
        <f>SUM(I6+K6+M6+O6)</f>
        <v>47.56</v>
      </c>
      <c r="AB6" s="78">
        <f t="shared" ref="AB6:AB18" si="0">SUM(Q6+S6+U6+W6)</f>
        <v>48.129999999999995</v>
      </c>
    </row>
    <row r="7" spans="2:29" x14ac:dyDescent="0.25">
      <c r="B7" s="290" t="s">
        <v>39</v>
      </c>
      <c r="C7" s="291"/>
      <c r="D7" s="292"/>
      <c r="E7" s="126">
        <v>7</v>
      </c>
      <c r="F7" s="129">
        <v>7</v>
      </c>
      <c r="G7" s="130">
        <v>7</v>
      </c>
      <c r="H7" s="159">
        <v>7</v>
      </c>
      <c r="I7" s="51">
        <v>0</v>
      </c>
      <c r="J7" s="153">
        <v>0</v>
      </c>
      <c r="K7" s="51">
        <v>0</v>
      </c>
      <c r="L7" s="153">
        <v>0</v>
      </c>
      <c r="M7" s="52">
        <v>0.53</v>
      </c>
      <c r="N7" s="155">
        <v>1</v>
      </c>
      <c r="O7" s="52">
        <v>70.087000000000003</v>
      </c>
      <c r="P7" s="157">
        <v>6</v>
      </c>
      <c r="Q7" s="26">
        <v>0</v>
      </c>
      <c r="R7" s="123">
        <v>0</v>
      </c>
      <c r="S7" s="26">
        <v>0</v>
      </c>
      <c r="T7" s="124">
        <v>0</v>
      </c>
      <c r="U7" s="26">
        <v>0.52300000000000002</v>
      </c>
      <c r="V7" s="125">
        <v>1</v>
      </c>
      <c r="W7" s="34">
        <v>70.620999999999995</v>
      </c>
      <c r="X7" s="162">
        <v>6</v>
      </c>
      <c r="Y7" s="62"/>
      <c r="Z7" s="114">
        <f t="shared" ref="Z7:Z17" si="1">SUM(I7+K7+M7+O7)</f>
        <v>70.617000000000004</v>
      </c>
      <c r="AB7" s="78">
        <f t="shared" si="0"/>
        <v>71.143999999999991</v>
      </c>
      <c r="AC7" s="17"/>
    </row>
    <row r="8" spans="2:29" x14ac:dyDescent="0.25">
      <c r="B8" s="303" t="s">
        <v>10</v>
      </c>
      <c r="C8" s="304"/>
      <c r="D8" s="305"/>
      <c r="E8" s="126">
        <v>9</v>
      </c>
      <c r="F8" s="129">
        <v>17</v>
      </c>
      <c r="G8" s="130">
        <v>12</v>
      </c>
      <c r="H8" s="159">
        <v>13</v>
      </c>
      <c r="I8" s="51">
        <v>0.34899999999999998</v>
      </c>
      <c r="J8" s="153">
        <v>7</v>
      </c>
      <c r="K8" s="52">
        <v>1.4830000000000001</v>
      </c>
      <c r="L8" s="155">
        <v>0</v>
      </c>
      <c r="M8" s="52">
        <v>0</v>
      </c>
      <c r="N8" s="155">
        <v>0</v>
      </c>
      <c r="O8" s="52">
        <v>0.47899999999999998</v>
      </c>
      <c r="P8" s="157">
        <v>1</v>
      </c>
      <c r="Q8" s="26">
        <v>0.22</v>
      </c>
      <c r="R8" s="123">
        <v>5</v>
      </c>
      <c r="S8" s="29">
        <v>0.44</v>
      </c>
      <c r="T8" s="124">
        <v>4</v>
      </c>
      <c r="U8" s="29">
        <v>0.42</v>
      </c>
      <c r="V8" s="125">
        <v>2</v>
      </c>
      <c r="W8" s="34">
        <v>0.5</v>
      </c>
      <c r="X8" s="162">
        <v>1</v>
      </c>
      <c r="Y8" s="62"/>
      <c r="Z8" s="114">
        <f t="shared" si="1"/>
        <v>2.3109999999999999</v>
      </c>
      <c r="AB8" s="78">
        <f t="shared" si="0"/>
        <v>1.58</v>
      </c>
    </row>
    <row r="9" spans="2:29" x14ac:dyDescent="0.25">
      <c r="B9" s="290" t="s">
        <v>11</v>
      </c>
      <c r="C9" s="291"/>
      <c r="D9" s="292"/>
      <c r="E9" s="126">
        <v>6</v>
      </c>
      <c r="F9" s="129">
        <v>9</v>
      </c>
      <c r="G9" s="130">
        <v>4</v>
      </c>
      <c r="H9" s="159">
        <v>8</v>
      </c>
      <c r="I9" s="51">
        <v>4.2999999999999997E-2</v>
      </c>
      <c r="J9" s="153">
        <v>3</v>
      </c>
      <c r="K9" s="52">
        <v>0.497</v>
      </c>
      <c r="L9" s="155">
        <v>3</v>
      </c>
      <c r="M9" s="52">
        <v>0</v>
      </c>
      <c r="N9" s="155">
        <v>0</v>
      </c>
      <c r="O9" s="52">
        <v>0</v>
      </c>
      <c r="P9" s="157">
        <v>0</v>
      </c>
      <c r="Q9" s="26">
        <v>2.1000000000000001E-2</v>
      </c>
      <c r="R9" s="123">
        <v>1</v>
      </c>
      <c r="S9" s="29">
        <v>9.6000000000000002E-2</v>
      </c>
      <c r="T9" s="124">
        <v>2</v>
      </c>
      <c r="U9" s="29">
        <v>0.25700000000000001</v>
      </c>
      <c r="V9" s="125">
        <v>1</v>
      </c>
      <c r="W9" s="34">
        <v>0</v>
      </c>
      <c r="X9" s="162">
        <v>0</v>
      </c>
      <c r="Y9" s="62"/>
      <c r="Z9" s="114">
        <f t="shared" si="1"/>
        <v>0.54</v>
      </c>
      <c r="AB9" s="78">
        <f t="shared" si="0"/>
        <v>0.374</v>
      </c>
    </row>
    <row r="10" spans="2:29" x14ac:dyDescent="0.25">
      <c r="B10" s="290" t="s">
        <v>12</v>
      </c>
      <c r="C10" s="291"/>
      <c r="D10" s="291"/>
      <c r="E10" s="127">
        <v>12</v>
      </c>
      <c r="F10" s="129">
        <v>18</v>
      </c>
      <c r="G10" s="130">
        <v>6</v>
      </c>
      <c r="H10" s="159">
        <v>6</v>
      </c>
      <c r="I10" s="51">
        <v>4.32</v>
      </c>
      <c r="J10" s="153">
        <v>12</v>
      </c>
      <c r="K10" s="51">
        <v>0</v>
      </c>
      <c r="L10" s="153">
        <v>0</v>
      </c>
      <c r="M10" s="52">
        <v>0</v>
      </c>
      <c r="N10" s="155">
        <v>0</v>
      </c>
      <c r="O10" s="52">
        <v>0</v>
      </c>
      <c r="P10" s="157">
        <v>0</v>
      </c>
      <c r="Q10" s="26">
        <v>0.99</v>
      </c>
      <c r="R10" s="123">
        <v>6</v>
      </c>
      <c r="S10" s="26">
        <v>0</v>
      </c>
      <c r="T10" s="124">
        <v>0</v>
      </c>
      <c r="U10" s="29">
        <v>0</v>
      </c>
      <c r="V10" s="125">
        <v>0</v>
      </c>
      <c r="W10" s="34">
        <v>0</v>
      </c>
      <c r="X10" s="162">
        <v>0</v>
      </c>
      <c r="Y10" s="62"/>
      <c r="Z10" s="114">
        <f t="shared" si="1"/>
        <v>4.32</v>
      </c>
      <c r="AB10" s="78">
        <f t="shared" si="0"/>
        <v>0.99</v>
      </c>
    </row>
    <row r="11" spans="2:29" x14ac:dyDescent="0.25">
      <c r="B11" s="290" t="s">
        <v>38</v>
      </c>
      <c r="C11" s="291"/>
      <c r="D11" s="292"/>
      <c r="E11" s="126">
        <v>268</v>
      </c>
      <c r="F11" s="129">
        <v>293</v>
      </c>
      <c r="G11" s="130">
        <v>234</v>
      </c>
      <c r="H11" s="159">
        <v>274</v>
      </c>
      <c r="I11" s="45">
        <v>32.634</v>
      </c>
      <c r="J11" s="152">
        <v>201</v>
      </c>
      <c r="K11" s="46">
        <v>10.007</v>
      </c>
      <c r="L11" s="156">
        <v>62</v>
      </c>
      <c r="M11" s="46">
        <v>0.87</v>
      </c>
      <c r="N11" s="156">
        <v>5</v>
      </c>
      <c r="O11" s="46">
        <v>0</v>
      </c>
      <c r="P11" s="158">
        <v>0</v>
      </c>
      <c r="Q11" s="28">
        <v>38.54</v>
      </c>
      <c r="R11" s="123">
        <v>175</v>
      </c>
      <c r="S11" s="34">
        <v>11.82</v>
      </c>
      <c r="T11" s="124">
        <v>54</v>
      </c>
      <c r="U11" s="34">
        <v>1.03</v>
      </c>
      <c r="V11" s="125">
        <v>5</v>
      </c>
      <c r="W11" s="34">
        <v>0</v>
      </c>
      <c r="X11" s="162">
        <v>0</v>
      </c>
      <c r="Y11" s="62"/>
      <c r="Z11" s="114">
        <f t="shared" si="1"/>
        <v>43.510999999999996</v>
      </c>
      <c r="AB11" s="78">
        <f t="shared" si="0"/>
        <v>51.39</v>
      </c>
    </row>
    <row r="12" spans="2:29" x14ac:dyDescent="0.25">
      <c r="B12" s="290" t="s">
        <v>35</v>
      </c>
      <c r="C12" s="291"/>
      <c r="D12" s="292"/>
      <c r="E12" s="126">
        <v>7</v>
      </c>
      <c r="F12" s="129">
        <v>38</v>
      </c>
      <c r="G12" s="130">
        <v>6</v>
      </c>
      <c r="H12" s="159">
        <v>7</v>
      </c>
      <c r="I12" s="51">
        <v>0.28399999999999997</v>
      </c>
      <c r="J12" s="153">
        <v>3</v>
      </c>
      <c r="K12" s="52">
        <v>0.14399999999999999</v>
      </c>
      <c r="L12" s="155">
        <v>1</v>
      </c>
      <c r="M12" s="52">
        <v>0.51600000000000001</v>
      </c>
      <c r="N12" s="155">
        <v>3</v>
      </c>
      <c r="O12" s="52">
        <v>0</v>
      </c>
      <c r="P12" s="157">
        <v>0</v>
      </c>
      <c r="Q12" s="26">
        <v>0.375</v>
      </c>
      <c r="R12" s="123">
        <v>4</v>
      </c>
      <c r="S12" s="29">
        <v>0.29899999999999999</v>
      </c>
      <c r="T12" s="124">
        <v>2</v>
      </c>
      <c r="U12" s="29">
        <v>0</v>
      </c>
      <c r="V12" s="125"/>
      <c r="W12" s="34">
        <v>0</v>
      </c>
      <c r="X12" s="162">
        <v>0</v>
      </c>
      <c r="Y12" s="62"/>
      <c r="Z12" s="114">
        <f t="shared" si="1"/>
        <v>0.94399999999999995</v>
      </c>
      <c r="AB12" s="78">
        <f t="shared" si="0"/>
        <v>0.67399999999999993</v>
      </c>
    </row>
    <row r="13" spans="2:29" x14ac:dyDescent="0.25">
      <c r="B13" s="290" t="s">
        <v>14</v>
      </c>
      <c r="C13" s="291"/>
      <c r="D13" s="292"/>
      <c r="E13" s="126">
        <v>2031</v>
      </c>
      <c r="F13" s="129">
        <v>2481</v>
      </c>
      <c r="G13" s="130">
        <v>2124</v>
      </c>
      <c r="H13" s="159">
        <v>2747</v>
      </c>
      <c r="I13" s="51">
        <v>229.35400000000001</v>
      </c>
      <c r="J13" s="153">
        <v>1681</v>
      </c>
      <c r="K13" s="52">
        <v>123.28700000000001</v>
      </c>
      <c r="L13" s="155">
        <v>187</v>
      </c>
      <c r="M13" s="52">
        <v>1021.196</v>
      </c>
      <c r="N13" s="155">
        <v>132</v>
      </c>
      <c r="O13" s="52">
        <v>444.32900000000001</v>
      </c>
      <c r="P13" s="157">
        <v>31</v>
      </c>
      <c r="Q13" s="26">
        <v>75.849999999999994</v>
      </c>
      <c r="R13" s="123">
        <v>1427</v>
      </c>
      <c r="S13" s="29">
        <v>220.26</v>
      </c>
      <c r="T13" s="124">
        <v>423</v>
      </c>
      <c r="U13" s="29">
        <v>364.7</v>
      </c>
      <c r="V13" s="125">
        <v>199</v>
      </c>
      <c r="W13" s="34">
        <v>1469.19</v>
      </c>
      <c r="X13" s="162">
        <v>75</v>
      </c>
      <c r="Y13" s="62"/>
      <c r="Z13" s="114">
        <f t="shared" si="1"/>
        <v>1818.1659999999999</v>
      </c>
      <c r="AB13" s="78">
        <f t="shared" si="0"/>
        <v>2130</v>
      </c>
    </row>
    <row r="14" spans="2:29" x14ac:dyDescent="0.25">
      <c r="B14" s="290" t="s">
        <v>15</v>
      </c>
      <c r="C14" s="291"/>
      <c r="D14" s="291"/>
      <c r="E14" s="127">
        <v>240</v>
      </c>
      <c r="F14" s="129">
        <v>305</v>
      </c>
      <c r="G14" s="130">
        <v>240</v>
      </c>
      <c r="H14" s="159">
        <v>305</v>
      </c>
      <c r="I14" s="51">
        <v>0.82499999999999996</v>
      </c>
      <c r="J14" s="153">
        <v>20</v>
      </c>
      <c r="K14" s="52">
        <v>16.317</v>
      </c>
      <c r="L14" s="155">
        <v>166</v>
      </c>
      <c r="M14" s="52">
        <v>48.453000000000003</v>
      </c>
      <c r="N14" s="155">
        <v>47</v>
      </c>
      <c r="O14" s="52">
        <v>19.59</v>
      </c>
      <c r="P14" s="157">
        <v>7</v>
      </c>
      <c r="Q14" s="26">
        <v>2.93</v>
      </c>
      <c r="R14" s="123">
        <v>32</v>
      </c>
      <c r="S14" s="29">
        <v>12.68</v>
      </c>
      <c r="T14" s="124">
        <v>145</v>
      </c>
      <c r="U14" s="29">
        <v>63.19</v>
      </c>
      <c r="V14" s="125">
        <v>50</v>
      </c>
      <c r="W14" s="34">
        <v>58.28</v>
      </c>
      <c r="X14" s="162">
        <v>13</v>
      </c>
      <c r="Y14" s="62"/>
      <c r="Z14" s="114">
        <f t="shared" si="1"/>
        <v>85.185000000000002</v>
      </c>
      <c r="AB14" s="78">
        <f t="shared" si="0"/>
        <v>137.07999999999998</v>
      </c>
    </row>
    <row r="15" spans="2:29" x14ac:dyDescent="0.25">
      <c r="B15" s="290" t="s">
        <v>16</v>
      </c>
      <c r="C15" s="291"/>
      <c r="D15" s="291"/>
      <c r="E15" s="127">
        <v>72</v>
      </c>
      <c r="F15" s="129">
        <v>110</v>
      </c>
      <c r="G15" s="130">
        <v>122</v>
      </c>
      <c r="H15" s="159">
        <v>154</v>
      </c>
      <c r="I15" s="45">
        <v>11.951000000000001</v>
      </c>
      <c r="J15" s="152">
        <v>38</v>
      </c>
      <c r="K15" s="45">
        <v>4.194</v>
      </c>
      <c r="L15" s="152">
        <v>22</v>
      </c>
      <c r="M15" s="46">
        <v>27.324000000000002</v>
      </c>
      <c r="N15" s="156">
        <v>9</v>
      </c>
      <c r="O15" s="46">
        <v>18.466000000000001</v>
      </c>
      <c r="P15" s="158">
        <v>3</v>
      </c>
      <c r="Q15" s="149">
        <v>10.73</v>
      </c>
      <c r="R15" s="123">
        <v>66</v>
      </c>
      <c r="S15" s="28">
        <v>11.56</v>
      </c>
      <c r="T15" s="124">
        <v>31</v>
      </c>
      <c r="U15" s="28">
        <v>27.13</v>
      </c>
      <c r="V15" s="125">
        <v>21</v>
      </c>
      <c r="W15" s="34">
        <v>30.2</v>
      </c>
      <c r="X15" s="162">
        <v>4</v>
      </c>
      <c r="Y15" s="63"/>
      <c r="Z15" s="114">
        <f t="shared" si="1"/>
        <v>61.935000000000002</v>
      </c>
      <c r="AB15" s="78">
        <f t="shared" si="0"/>
        <v>79.62</v>
      </c>
    </row>
    <row r="16" spans="2:29" ht="15.75" thickBot="1" x14ac:dyDescent="0.3">
      <c r="B16" s="313" t="s">
        <v>36</v>
      </c>
      <c r="C16" s="314"/>
      <c r="D16" s="315"/>
      <c r="E16" s="127">
        <v>259</v>
      </c>
      <c r="F16" s="129">
        <v>320</v>
      </c>
      <c r="G16" s="130">
        <v>254</v>
      </c>
      <c r="H16" s="159">
        <v>370</v>
      </c>
      <c r="I16" s="45">
        <v>3.09</v>
      </c>
      <c r="J16" s="229">
        <v>22</v>
      </c>
      <c r="K16" s="46">
        <v>33.683</v>
      </c>
      <c r="L16" s="156">
        <v>79</v>
      </c>
      <c r="M16" s="46">
        <v>97.617000000000004</v>
      </c>
      <c r="N16" s="156">
        <v>134</v>
      </c>
      <c r="O16" s="46">
        <v>230.99</v>
      </c>
      <c r="P16" s="232">
        <v>24</v>
      </c>
      <c r="Q16" s="235">
        <v>9.8000000000000007</v>
      </c>
      <c r="R16" s="124">
        <v>81</v>
      </c>
      <c r="S16" s="34">
        <v>29.04</v>
      </c>
      <c r="T16" s="124">
        <v>81</v>
      </c>
      <c r="U16" s="34">
        <v>91.66</v>
      </c>
      <c r="V16" s="125">
        <v>62</v>
      </c>
      <c r="W16" s="34">
        <v>229.87</v>
      </c>
      <c r="X16" s="162">
        <v>30</v>
      </c>
      <c r="Y16" s="63"/>
      <c r="Z16" s="114">
        <f t="shared" si="1"/>
        <v>365.38</v>
      </c>
      <c r="AB16" s="78">
        <f t="shared" si="0"/>
        <v>360.37</v>
      </c>
    </row>
    <row r="17" spans="2:29" ht="15.75" thickBot="1" x14ac:dyDescent="0.3">
      <c r="B17" s="318" t="s">
        <v>55</v>
      </c>
      <c r="C17" s="319"/>
      <c r="D17" s="320"/>
      <c r="E17" s="215">
        <v>889</v>
      </c>
      <c r="F17" s="216">
        <v>1053</v>
      </c>
      <c r="G17" s="217">
        <v>714</v>
      </c>
      <c r="H17" s="218">
        <v>888</v>
      </c>
      <c r="I17" s="219">
        <v>29.961000000000002</v>
      </c>
      <c r="J17" s="220">
        <v>452</v>
      </c>
      <c r="K17" s="150">
        <v>106.657</v>
      </c>
      <c r="L17" s="227">
        <v>248</v>
      </c>
      <c r="M17" s="230">
        <v>148.07</v>
      </c>
      <c r="N17" s="228">
        <v>168</v>
      </c>
      <c r="O17" s="230">
        <v>62.32</v>
      </c>
      <c r="P17" s="231">
        <v>21</v>
      </c>
      <c r="Q17" s="221">
        <v>26.997</v>
      </c>
      <c r="R17" s="222">
        <v>372</v>
      </c>
      <c r="S17" s="221">
        <v>104.21000000000001</v>
      </c>
      <c r="T17" s="223">
        <v>216</v>
      </c>
      <c r="U17" s="221">
        <v>131.45999999999998</v>
      </c>
      <c r="V17" s="188">
        <v>107</v>
      </c>
      <c r="W17" s="212">
        <v>81.97999999999999</v>
      </c>
      <c r="X17" s="224">
        <v>19</v>
      </c>
      <c r="Y17" s="63"/>
      <c r="Z17" s="114">
        <f t="shared" si="1"/>
        <v>347.00799999999998</v>
      </c>
      <c r="AB17" s="78">
        <f t="shared" si="0"/>
        <v>344.64699999999993</v>
      </c>
    </row>
    <row r="18" spans="2:29" ht="15.75" thickBot="1" x14ac:dyDescent="0.3">
      <c r="B18" s="311" t="s">
        <v>17</v>
      </c>
      <c r="C18" s="312"/>
      <c r="D18" s="312"/>
      <c r="E18" s="128">
        <f>SUM(E6:E17)</f>
        <v>4011</v>
      </c>
      <c r="F18" s="128">
        <f t="shared" ref="F18:X18" si="2">SUM(F6:F17)</f>
        <v>4997</v>
      </c>
      <c r="G18" s="225">
        <f t="shared" si="2"/>
        <v>3786</v>
      </c>
      <c r="H18" s="225">
        <f t="shared" si="2"/>
        <v>4854</v>
      </c>
      <c r="I18" s="128">
        <f t="shared" si="2"/>
        <v>316.31100000000004</v>
      </c>
      <c r="J18" s="128">
        <f t="shared" si="2"/>
        <v>2507</v>
      </c>
      <c r="K18" s="128">
        <f t="shared" si="2"/>
        <v>308.75900000000001</v>
      </c>
      <c r="L18" s="128">
        <f t="shared" si="2"/>
        <v>859</v>
      </c>
      <c r="M18" s="226">
        <f t="shared" si="2"/>
        <v>1353.326</v>
      </c>
      <c r="N18" s="128">
        <f t="shared" si="2"/>
        <v>531</v>
      </c>
      <c r="O18" s="128">
        <f t="shared" si="2"/>
        <v>869.08100000000013</v>
      </c>
      <c r="P18" s="128">
        <f t="shared" si="2"/>
        <v>114</v>
      </c>
      <c r="Q18" s="225">
        <f t="shared" si="2"/>
        <v>168.50299999999999</v>
      </c>
      <c r="R18" s="225">
        <f t="shared" si="2"/>
        <v>2187</v>
      </c>
      <c r="S18" s="225">
        <f t="shared" si="2"/>
        <v>405.745</v>
      </c>
      <c r="T18" s="225">
        <f t="shared" si="2"/>
        <v>991</v>
      </c>
      <c r="U18" s="225">
        <f t="shared" si="2"/>
        <v>689.21</v>
      </c>
      <c r="V18" s="225">
        <f t="shared" si="2"/>
        <v>458</v>
      </c>
      <c r="W18" s="225">
        <f t="shared" si="2"/>
        <v>1962.5410000000002</v>
      </c>
      <c r="X18" s="233">
        <f t="shared" si="2"/>
        <v>150</v>
      </c>
      <c r="Y18" s="234"/>
      <c r="Z18" s="115">
        <f>SUM(Z6:Z17)</f>
        <v>2847.4769999999999</v>
      </c>
      <c r="AB18" s="141">
        <f t="shared" si="0"/>
        <v>3225.9990000000003</v>
      </c>
      <c r="AC18" s="17"/>
    </row>
    <row r="19" spans="2:29" ht="15.75" thickBot="1" x14ac:dyDescent="0.3">
      <c r="B19" s="316" t="s">
        <v>37</v>
      </c>
      <c r="C19" s="317"/>
      <c r="D19" s="317"/>
      <c r="E19" s="167"/>
      <c r="F19" s="168"/>
      <c r="G19" s="169"/>
      <c r="H19" s="170"/>
      <c r="I19" s="189">
        <f>I18/Z18</f>
        <v>0.11108465494190121</v>
      </c>
      <c r="J19" s="190">
        <f>J18/E18</f>
        <v>0.62503116429817995</v>
      </c>
      <c r="K19" s="191">
        <f>K18/Z18</f>
        <v>0.10843248250995531</v>
      </c>
      <c r="L19" s="191">
        <f>L18/E18</f>
        <v>0.21416105709299427</v>
      </c>
      <c r="M19" s="191">
        <f>M18/Z18</f>
        <v>0.47527196883416445</v>
      </c>
      <c r="N19" s="191">
        <f>N18/E18</f>
        <v>0.13238593866866119</v>
      </c>
      <c r="O19" s="191">
        <f>O18/Z18</f>
        <v>0.30521089371397914</v>
      </c>
      <c r="P19" s="171">
        <f>P18/E18</f>
        <v>2.8421839940164548E-2</v>
      </c>
      <c r="Q19" s="172">
        <f>(Q18/AB18)</f>
        <v>5.2232812223438375E-2</v>
      </c>
      <c r="R19" s="173">
        <f>R18/G18</f>
        <v>0.57765451664025358</v>
      </c>
      <c r="S19" s="174">
        <f>(S18/AB18)</f>
        <v>0.12577344258321219</v>
      </c>
      <c r="T19" s="173">
        <f>T18/G18</f>
        <v>0.2617538298996302</v>
      </c>
      <c r="U19" s="174">
        <f>(U18/AB18)</f>
        <v>0.21364234768826648</v>
      </c>
      <c r="V19" s="173">
        <f>V18/G18</f>
        <v>0.12097200211304807</v>
      </c>
      <c r="W19" s="174">
        <f>(W18/AB18)</f>
        <v>0.60835139750508294</v>
      </c>
      <c r="X19" s="175">
        <f>X18/G18</f>
        <v>3.9619651347068144E-2</v>
      </c>
      <c r="Y19" s="161"/>
      <c r="Z19" s="142">
        <f>SUM(I19+K19+M19+O19)</f>
        <v>1</v>
      </c>
      <c r="AB19" s="77">
        <f>SUM(Q19+S19+U19+W19)</f>
        <v>1</v>
      </c>
      <c r="AC19" s="17"/>
    </row>
    <row r="20" spans="2:29" ht="16.5" thickTop="1" thickBot="1" x14ac:dyDescent="0.3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1"/>
      <c r="Z20" s="65"/>
      <c r="AA20" s="65"/>
      <c r="AB20" s="79"/>
    </row>
    <row r="21" spans="2:29" ht="15.75" thickBot="1" x14ac:dyDescent="0.3">
      <c r="P21" s="192"/>
      <c r="Z21" s="253" t="s">
        <v>51</v>
      </c>
      <c r="AB21" s="80" t="s">
        <v>51</v>
      </c>
    </row>
    <row r="22" spans="2:29" ht="15.75" thickBot="1" x14ac:dyDescent="0.3">
      <c r="P22" s="192"/>
      <c r="Q22" s="140"/>
      <c r="Z22" s="254">
        <f>(J19+L19+N19+P19)</f>
        <v>1</v>
      </c>
      <c r="AB22" s="77">
        <f>R19+T19+V19+X19</f>
        <v>1</v>
      </c>
    </row>
    <row r="23" spans="2:29" ht="15.75" thickBot="1" x14ac:dyDescent="0.3"/>
    <row r="24" spans="2:29" ht="15.75" thickBot="1" x14ac:dyDescent="0.3">
      <c r="Z24" s="193" t="s">
        <v>56</v>
      </c>
      <c r="AB24" s="194" t="s">
        <v>51</v>
      </c>
    </row>
    <row r="25" spans="2:29" ht="15.75" thickBot="1" x14ac:dyDescent="0.3">
      <c r="Z25" s="252">
        <f>SUM(J18+L18+N18+P18)</f>
        <v>4011</v>
      </c>
      <c r="AB25" s="194">
        <f>SUM(R18+T18+V18+X18)</f>
        <v>3786</v>
      </c>
    </row>
  </sheetData>
  <mergeCells count="28">
    <mergeCell ref="B18:D18"/>
    <mergeCell ref="B16:D16"/>
    <mergeCell ref="B14:D14"/>
    <mergeCell ref="B13:D13"/>
    <mergeCell ref="B19:D19"/>
    <mergeCell ref="B17:D17"/>
    <mergeCell ref="I2:X3"/>
    <mergeCell ref="B11:D11"/>
    <mergeCell ref="B7:D7"/>
    <mergeCell ref="B12:D12"/>
    <mergeCell ref="B15:D15"/>
    <mergeCell ref="E2:H3"/>
    <mergeCell ref="B6:D6"/>
    <mergeCell ref="E5:F5"/>
    <mergeCell ref="G5:H5"/>
    <mergeCell ref="B10:D10"/>
    <mergeCell ref="B9:D9"/>
    <mergeCell ref="B8:D8"/>
    <mergeCell ref="I5:P5"/>
    <mergeCell ref="Q5:X5"/>
    <mergeCell ref="I4:J4"/>
    <mergeCell ref="K4:L4"/>
    <mergeCell ref="W4:X4"/>
    <mergeCell ref="M4:N4"/>
    <mergeCell ref="O4:P4"/>
    <mergeCell ref="Q4:R4"/>
    <mergeCell ref="S4:T4"/>
    <mergeCell ref="U4:V4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"/>
  <sheetViews>
    <sheetView workbookViewId="0">
      <selection activeCell="R2" sqref="R2"/>
    </sheetView>
  </sheetViews>
  <sheetFormatPr defaultRowHeight="15" x14ac:dyDescent="0.25"/>
  <cols>
    <col min="1" max="1" width="3.5703125" customWidth="1"/>
    <col min="2" max="2" width="20.5703125" customWidth="1"/>
    <col min="3" max="5" width="9.5703125" bestFit="1" customWidth="1"/>
    <col min="6" max="6" width="10.5703125" bestFit="1" customWidth="1"/>
    <col min="7" max="7" width="9.5703125" bestFit="1" customWidth="1"/>
    <col min="8" max="8" width="9.42578125" bestFit="1" customWidth="1"/>
    <col min="9" max="11" width="9.5703125" bestFit="1" customWidth="1"/>
    <col min="12" max="14" width="9.28515625" bestFit="1" customWidth="1"/>
    <col min="16" max="16" width="9.5703125" bestFit="1" customWidth="1"/>
    <col min="17" max="17" width="6.140625" customWidth="1"/>
    <col min="19" max="19" width="9.5703125" bestFit="1" customWidth="1"/>
  </cols>
  <sheetData>
    <row r="1" spans="2:19" ht="15.75" thickBot="1" x14ac:dyDescent="0.3"/>
    <row r="2" spans="2:19" ht="15.75" customHeight="1" x14ac:dyDescent="0.25">
      <c r="B2" s="321" t="s">
        <v>30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  <c r="P2" t="s">
        <v>54</v>
      </c>
    </row>
    <row r="3" spans="2:19" ht="15.75" thickBot="1" x14ac:dyDescent="0.3">
      <c r="B3" s="324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6"/>
    </row>
    <row r="4" spans="2:19" ht="16.5" thickBot="1" x14ac:dyDescent="0.3">
      <c r="B4" s="11"/>
      <c r="C4" s="324" t="s">
        <v>23</v>
      </c>
      <c r="D4" s="325"/>
      <c r="E4" s="324" t="s">
        <v>24</v>
      </c>
      <c r="F4" s="325"/>
      <c r="G4" s="324" t="s">
        <v>25</v>
      </c>
      <c r="H4" s="325"/>
      <c r="I4" s="324" t="s">
        <v>26</v>
      </c>
      <c r="J4" s="326"/>
      <c r="K4" s="324" t="s">
        <v>29</v>
      </c>
      <c r="L4" s="325"/>
      <c r="M4" s="324" t="s">
        <v>28</v>
      </c>
      <c r="N4" s="326"/>
    </row>
    <row r="5" spans="2:19" ht="16.5" thickBot="1" x14ac:dyDescent="0.3">
      <c r="B5" s="12"/>
      <c r="C5" s="9">
        <v>2019</v>
      </c>
      <c r="D5" s="21">
        <v>2020</v>
      </c>
      <c r="E5" s="19">
        <v>2019</v>
      </c>
      <c r="F5" s="21">
        <v>2020</v>
      </c>
      <c r="G5" s="19">
        <v>2019</v>
      </c>
      <c r="H5" s="21">
        <v>2020</v>
      </c>
      <c r="I5" s="19">
        <v>2019</v>
      </c>
      <c r="J5" s="21">
        <v>2020</v>
      </c>
      <c r="K5" s="18">
        <v>2019</v>
      </c>
      <c r="L5" s="21">
        <v>2020</v>
      </c>
      <c r="M5" s="19">
        <v>2019</v>
      </c>
      <c r="N5" s="21">
        <v>2020</v>
      </c>
      <c r="R5" s="81">
        <v>2019</v>
      </c>
      <c r="S5" s="84">
        <v>2020</v>
      </c>
    </row>
    <row r="6" spans="2:19" ht="15.75" thickBot="1" x14ac:dyDescent="0.3">
      <c r="B6" s="20" t="s">
        <v>8</v>
      </c>
      <c r="C6" s="55">
        <v>2.95</v>
      </c>
      <c r="D6" s="56">
        <v>10.54</v>
      </c>
      <c r="E6" s="119">
        <v>26.61</v>
      </c>
      <c r="F6" s="56">
        <v>21.46</v>
      </c>
      <c r="G6" s="119">
        <v>0.92</v>
      </c>
      <c r="H6" s="56">
        <v>0.48</v>
      </c>
      <c r="I6" s="119">
        <v>4.63</v>
      </c>
      <c r="J6" s="56">
        <v>3.8</v>
      </c>
      <c r="K6" s="119">
        <v>0.48</v>
      </c>
      <c r="L6" s="56">
        <v>11.55</v>
      </c>
      <c r="M6" s="119">
        <v>11.97</v>
      </c>
      <c r="N6" s="56">
        <v>0.3</v>
      </c>
      <c r="O6" s="67"/>
      <c r="Q6" s="108"/>
      <c r="R6" s="120">
        <f>SUM(C6+E6+G6+I6+K6+M6)</f>
        <v>47.559999999999995</v>
      </c>
      <c r="S6" s="83">
        <f t="shared" ref="S6:S16" si="0">SUM(D6+F6+H6+J6+L6+N6)</f>
        <v>48.129999999999995</v>
      </c>
    </row>
    <row r="7" spans="2:19" ht="15.75" thickBot="1" x14ac:dyDescent="0.3">
      <c r="B7" s="20" t="s">
        <v>40</v>
      </c>
      <c r="C7" s="55">
        <v>0</v>
      </c>
      <c r="D7" s="56">
        <v>0</v>
      </c>
      <c r="E7" s="119">
        <v>0</v>
      </c>
      <c r="F7" s="56">
        <v>0</v>
      </c>
      <c r="G7" s="119">
        <v>0</v>
      </c>
      <c r="H7" s="56">
        <v>0</v>
      </c>
      <c r="I7" s="119">
        <v>0</v>
      </c>
      <c r="J7" s="56">
        <v>0</v>
      </c>
      <c r="K7" s="119">
        <v>70.617000000000004</v>
      </c>
      <c r="L7" s="56">
        <v>71.143000000000001</v>
      </c>
      <c r="M7" s="119">
        <v>0</v>
      </c>
      <c r="N7" s="56">
        <v>0</v>
      </c>
      <c r="O7" s="67"/>
      <c r="Q7" s="108"/>
      <c r="R7" s="120">
        <f t="shared" ref="R7:R15" si="1">SUM(C7+E7+G7+I7+K7+M7)</f>
        <v>70.617000000000004</v>
      </c>
      <c r="S7" s="83">
        <f t="shared" si="0"/>
        <v>71.143000000000001</v>
      </c>
    </row>
    <row r="8" spans="2:19" ht="15.75" thickBot="1" x14ac:dyDescent="0.3">
      <c r="B8" s="20" t="s">
        <v>10</v>
      </c>
      <c r="C8" s="55">
        <v>0</v>
      </c>
      <c r="D8" s="56">
        <v>0</v>
      </c>
      <c r="E8" s="119">
        <v>0</v>
      </c>
      <c r="F8" s="56">
        <v>0</v>
      </c>
      <c r="G8" s="119">
        <v>5.1999999999999998E-2</v>
      </c>
      <c r="H8" s="56">
        <v>0.17</v>
      </c>
      <c r="I8" s="119">
        <v>0.48299999999999998</v>
      </c>
      <c r="J8" s="56">
        <v>0.94</v>
      </c>
      <c r="K8" s="119">
        <v>1.35</v>
      </c>
      <c r="L8" s="56">
        <v>0.34</v>
      </c>
      <c r="M8" s="119">
        <v>0.42499999999999999</v>
      </c>
      <c r="N8" s="56">
        <v>0.13</v>
      </c>
      <c r="O8" s="67"/>
      <c r="P8" s="67"/>
      <c r="Q8" s="108"/>
      <c r="R8" s="120">
        <f t="shared" si="1"/>
        <v>2.31</v>
      </c>
      <c r="S8" s="83">
        <f t="shared" si="0"/>
        <v>1.58</v>
      </c>
    </row>
    <row r="9" spans="2:19" ht="15.75" thickBot="1" x14ac:dyDescent="0.3">
      <c r="B9" s="20" t="s">
        <v>11</v>
      </c>
      <c r="C9" s="55">
        <v>0</v>
      </c>
      <c r="D9" s="56">
        <v>0</v>
      </c>
      <c r="E9" s="119">
        <v>0</v>
      </c>
      <c r="F9" s="56">
        <v>0</v>
      </c>
      <c r="G9" s="119">
        <v>0</v>
      </c>
      <c r="H9" s="56">
        <v>0</v>
      </c>
      <c r="I9" s="119">
        <v>1.2E-2</v>
      </c>
      <c r="J9" s="56">
        <v>2.1000000000000001E-2</v>
      </c>
      <c r="K9" s="119">
        <v>0.52800000000000002</v>
      </c>
      <c r="L9" s="56">
        <v>0.35299999999999998</v>
      </c>
      <c r="M9" s="119">
        <v>0</v>
      </c>
      <c r="N9" s="56">
        <v>0</v>
      </c>
      <c r="Q9" s="108"/>
      <c r="R9" s="120">
        <f t="shared" si="1"/>
        <v>0.54</v>
      </c>
      <c r="S9" s="83">
        <f t="shared" si="0"/>
        <v>0.374</v>
      </c>
    </row>
    <row r="10" spans="2:19" ht="15.75" thickBot="1" x14ac:dyDescent="0.3">
      <c r="B10" s="20" t="s">
        <v>12</v>
      </c>
      <c r="C10" s="55">
        <v>0</v>
      </c>
      <c r="D10" s="56">
        <v>0</v>
      </c>
      <c r="E10" s="119">
        <v>0</v>
      </c>
      <c r="F10" s="56">
        <v>0</v>
      </c>
      <c r="G10" s="119">
        <v>0</v>
      </c>
      <c r="H10" s="56">
        <v>0</v>
      </c>
      <c r="I10" s="119">
        <v>0</v>
      </c>
      <c r="J10" s="56">
        <v>0</v>
      </c>
      <c r="K10" s="119">
        <v>4.32</v>
      </c>
      <c r="L10" s="56">
        <v>0.99</v>
      </c>
      <c r="M10" s="119">
        <v>0</v>
      </c>
      <c r="N10" s="56">
        <v>0</v>
      </c>
      <c r="Q10" s="108"/>
      <c r="R10" s="120">
        <f t="shared" si="1"/>
        <v>4.32</v>
      </c>
      <c r="S10" s="83">
        <f t="shared" si="0"/>
        <v>0.99</v>
      </c>
    </row>
    <row r="11" spans="2:19" ht="15.75" thickBot="1" x14ac:dyDescent="0.3">
      <c r="B11" s="20" t="s">
        <v>38</v>
      </c>
      <c r="C11" s="55">
        <v>0.27200000000000002</v>
      </c>
      <c r="D11" s="56">
        <v>0.31</v>
      </c>
      <c r="E11" s="119">
        <v>1.5780000000000001</v>
      </c>
      <c r="F11" s="56">
        <v>1.87</v>
      </c>
      <c r="G11" s="119">
        <v>0.86299999999999999</v>
      </c>
      <c r="H11" s="56">
        <v>1.02</v>
      </c>
      <c r="I11" s="119">
        <v>12.145</v>
      </c>
      <c r="J11" s="56">
        <v>14.35</v>
      </c>
      <c r="K11" s="119">
        <v>23.957000000000001</v>
      </c>
      <c r="L11" s="56">
        <v>28.29</v>
      </c>
      <c r="M11" s="119">
        <v>4.6900000000000004</v>
      </c>
      <c r="N11" s="56">
        <v>5.55</v>
      </c>
      <c r="Q11" s="108"/>
      <c r="R11" s="120">
        <f t="shared" si="1"/>
        <v>43.504999999999995</v>
      </c>
      <c r="S11" s="83">
        <f t="shared" si="0"/>
        <v>51.39</v>
      </c>
    </row>
    <row r="12" spans="2:19" ht="15.75" thickBot="1" x14ac:dyDescent="0.3">
      <c r="B12" s="20" t="s">
        <v>35</v>
      </c>
      <c r="C12" s="55">
        <v>0</v>
      </c>
      <c r="D12" s="56">
        <v>0</v>
      </c>
      <c r="E12" s="119">
        <v>0.45300000000000001</v>
      </c>
      <c r="F12" s="56">
        <v>0.26200000000000001</v>
      </c>
      <c r="G12" s="119">
        <v>0</v>
      </c>
      <c r="H12" s="56">
        <v>0</v>
      </c>
      <c r="I12" s="119">
        <v>0.27300000000000002</v>
      </c>
      <c r="J12" s="56">
        <v>0.10100000000000001</v>
      </c>
      <c r="K12" s="119">
        <v>7.3999999999999996E-2</v>
      </c>
      <c r="L12" s="56">
        <v>1.2E-2</v>
      </c>
      <c r="M12" s="119">
        <v>0.14399999999999999</v>
      </c>
      <c r="N12" s="56">
        <v>0.29899999999999999</v>
      </c>
      <c r="Q12" s="108"/>
      <c r="R12" s="120">
        <f t="shared" si="1"/>
        <v>0.94399999999999995</v>
      </c>
      <c r="S12" s="83">
        <f t="shared" si="0"/>
        <v>0.67399999999999993</v>
      </c>
    </row>
    <row r="13" spans="2:19" ht="15.75" thickBot="1" x14ac:dyDescent="0.3">
      <c r="B13" s="20" t="s">
        <v>14</v>
      </c>
      <c r="C13" s="55">
        <v>95.480999999999995</v>
      </c>
      <c r="D13" s="56">
        <v>111.86</v>
      </c>
      <c r="E13" s="119">
        <v>1116.329</v>
      </c>
      <c r="F13" s="56">
        <v>1307.79</v>
      </c>
      <c r="G13" s="119">
        <v>18.911999999999999</v>
      </c>
      <c r="H13" s="56">
        <v>22.16</v>
      </c>
      <c r="I13" s="119">
        <v>426.95400000000001</v>
      </c>
      <c r="J13" s="56">
        <v>500.18</v>
      </c>
      <c r="K13" s="119">
        <v>160.30000000000001</v>
      </c>
      <c r="L13" s="56">
        <v>187.79</v>
      </c>
      <c r="M13" s="119">
        <v>0.189</v>
      </c>
      <c r="N13" s="56">
        <v>0.22</v>
      </c>
      <c r="Q13" s="108"/>
      <c r="R13" s="120">
        <f t="shared" si="1"/>
        <v>1818.165</v>
      </c>
      <c r="S13" s="83">
        <f t="shared" si="0"/>
        <v>2130</v>
      </c>
    </row>
    <row r="14" spans="2:19" ht="15.75" thickBot="1" x14ac:dyDescent="0.3">
      <c r="B14" s="20" t="s">
        <v>15</v>
      </c>
      <c r="C14" s="55">
        <v>8.0760000000000005</v>
      </c>
      <c r="D14" s="56">
        <v>17.13</v>
      </c>
      <c r="E14" s="119">
        <v>31.792000000000002</v>
      </c>
      <c r="F14" s="56">
        <v>26.73</v>
      </c>
      <c r="G14" s="119">
        <v>0</v>
      </c>
      <c r="H14" s="56">
        <v>5.6</v>
      </c>
      <c r="I14" s="119">
        <v>10.864000000000001</v>
      </c>
      <c r="J14" s="56">
        <v>51.5</v>
      </c>
      <c r="K14" s="119">
        <v>34.453000000000003</v>
      </c>
      <c r="L14" s="56">
        <v>36.04</v>
      </c>
      <c r="M14" s="119">
        <v>0</v>
      </c>
      <c r="N14" s="56">
        <v>0.08</v>
      </c>
      <c r="Q14" s="108"/>
      <c r="R14" s="120">
        <f t="shared" si="1"/>
        <v>85.185000000000002</v>
      </c>
      <c r="S14" s="83">
        <f t="shared" si="0"/>
        <v>137.08000000000001</v>
      </c>
    </row>
    <row r="15" spans="2:19" ht="15.75" thickBot="1" x14ac:dyDescent="0.3">
      <c r="B15" s="20" t="s">
        <v>16</v>
      </c>
      <c r="C15" s="55">
        <v>0.8</v>
      </c>
      <c r="D15" s="56">
        <v>0.75</v>
      </c>
      <c r="E15" s="119">
        <v>7.6529999999999996</v>
      </c>
      <c r="F15" s="56">
        <v>9.76</v>
      </c>
      <c r="G15" s="145">
        <v>1.355</v>
      </c>
      <c r="H15" s="56">
        <v>0.86</v>
      </c>
      <c r="I15" s="119">
        <v>19.334</v>
      </c>
      <c r="J15" s="56">
        <v>18.579999999999998</v>
      </c>
      <c r="K15" s="119">
        <v>32.049999999999997</v>
      </c>
      <c r="L15" s="56">
        <v>45.2</v>
      </c>
      <c r="M15" s="119">
        <v>0.74299999999999999</v>
      </c>
      <c r="N15" s="56">
        <v>4.47</v>
      </c>
      <c r="Q15" s="108"/>
      <c r="R15" s="120">
        <f t="shared" si="1"/>
        <v>61.934999999999995</v>
      </c>
      <c r="S15" s="83">
        <f t="shared" si="0"/>
        <v>79.62</v>
      </c>
    </row>
    <row r="16" spans="2:19" ht="15.75" thickBot="1" x14ac:dyDescent="0.3">
      <c r="B16" s="20" t="s">
        <v>36</v>
      </c>
      <c r="C16" s="57">
        <v>39.618000000000002</v>
      </c>
      <c r="D16" s="56">
        <v>49.74</v>
      </c>
      <c r="E16" s="119">
        <v>133.92500000000001</v>
      </c>
      <c r="F16" s="56">
        <v>137.57</v>
      </c>
      <c r="G16" s="145">
        <v>5.7480000000000002</v>
      </c>
      <c r="H16" s="56">
        <v>6.54</v>
      </c>
      <c r="I16" s="119">
        <v>123.566</v>
      </c>
      <c r="J16" s="56">
        <v>104.12</v>
      </c>
      <c r="K16" s="119">
        <v>34.613999999999997</v>
      </c>
      <c r="L16" s="56">
        <v>47.96</v>
      </c>
      <c r="M16" s="119">
        <v>27.908999999999999</v>
      </c>
      <c r="N16" s="56">
        <v>14.44</v>
      </c>
      <c r="Q16" s="108"/>
      <c r="R16" s="120">
        <f t="shared" ref="R16" si="2">SUM(C16+E16+G16+I16+K16+M16)</f>
        <v>365.37999999999994</v>
      </c>
      <c r="S16" s="83">
        <f t="shared" si="0"/>
        <v>360.37</v>
      </c>
    </row>
    <row r="17" spans="2:19" ht="15.75" thickBot="1" x14ac:dyDescent="0.3">
      <c r="B17" s="20" t="s">
        <v>55</v>
      </c>
      <c r="C17" s="57">
        <v>11.49</v>
      </c>
      <c r="D17" s="56">
        <v>13.18</v>
      </c>
      <c r="E17" s="119">
        <v>92.570999999999998</v>
      </c>
      <c r="F17" s="56">
        <v>89.1</v>
      </c>
      <c r="G17" s="145">
        <v>8.1490000000000009</v>
      </c>
      <c r="H17" s="56">
        <v>11.651</v>
      </c>
      <c r="I17" s="119">
        <v>166.68799999999999</v>
      </c>
      <c r="J17" s="56">
        <v>146.78399999999999</v>
      </c>
      <c r="K17" s="119">
        <v>17.100000000000001</v>
      </c>
      <c r="L17" s="56">
        <v>17.731999999999999</v>
      </c>
      <c r="M17" s="119">
        <v>51.01</v>
      </c>
      <c r="N17" s="56">
        <v>66.2</v>
      </c>
      <c r="Q17" s="108"/>
      <c r="R17" s="236">
        <f>SUM(C17+E17+G17+I17+K17+M17)</f>
        <v>347.00799999999998</v>
      </c>
      <c r="S17" s="237">
        <f>SUM(D17+F17+H17+J17+L17+N17)</f>
        <v>344.64699999999999</v>
      </c>
    </row>
    <row r="18" spans="2:19" ht="15.75" thickBot="1" x14ac:dyDescent="0.3">
      <c r="B18" s="72" t="s">
        <v>17</v>
      </c>
      <c r="C18" s="146">
        <f>SUM(C6:C17)</f>
        <v>158.68700000000001</v>
      </c>
      <c r="D18" s="73">
        <f t="shared" ref="D18:N18" si="3">SUM(D6:D17)</f>
        <v>203.51000000000002</v>
      </c>
      <c r="E18" s="146">
        <f t="shared" si="3"/>
        <v>1410.9109999999998</v>
      </c>
      <c r="F18" s="73">
        <f t="shared" si="3"/>
        <v>1594.5419999999999</v>
      </c>
      <c r="G18" s="146">
        <f t="shared" si="3"/>
        <v>35.999000000000002</v>
      </c>
      <c r="H18" s="73">
        <f t="shared" si="3"/>
        <v>48.480999999999995</v>
      </c>
      <c r="I18" s="146">
        <f t="shared" si="3"/>
        <v>764.94899999999996</v>
      </c>
      <c r="J18" s="73">
        <f t="shared" si="3"/>
        <v>840.37600000000009</v>
      </c>
      <c r="K18" s="146">
        <f t="shared" si="3"/>
        <v>379.84300000000007</v>
      </c>
      <c r="L18" s="73">
        <f t="shared" si="3"/>
        <v>447.4</v>
      </c>
      <c r="M18" s="146">
        <f t="shared" si="3"/>
        <v>97.079999999999984</v>
      </c>
      <c r="N18" s="73">
        <f t="shared" si="3"/>
        <v>91.688999999999993</v>
      </c>
      <c r="O18" s="75">
        <f>SUM(C18+E18+G18+I18+K18+M18)</f>
        <v>2847.4690000000001</v>
      </c>
      <c r="P18" s="76">
        <f>SUM(D18+F18+H18+J18+L18+N18)</f>
        <v>3225.998</v>
      </c>
      <c r="Q18" s="108"/>
      <c r="R18" s="93">
        <f>SUM(R6:R17)</f>
        <v>2847.4690000000001</v>
      </c>
      <c r="S18" s="76">
        <f>SUM(S6:S17)</f>
        <v>3225.9979999999996</v>
      </c>
    </row>
    <row r="19" spans="2:19" ht="15.75" thickBot="1" x14ac:dyDescent="0.3">
      <c r="B19" s="72" t="s">
        <v>34</v>
      </c>
      <c r="C19" s="249">
        <f>(C18/O18)</f>
        <v>5.5729140510397131E-2</v>
      </c>
      <c r="D19" s="251">
        <f>(D18/P18)</f>
        <v>6.308435405105646E-2</v>
      </c>
      <c r="E19" s="250">
        <f>E18/O18</f>
        <v>0.49549652691565732</v>
      </c>
      <c r="F19" s="251">
        <f>(F18/P18)</f>
        <v>0.49427866973259127</v>
      </c>
      <c r="G19" s="250">
        <f>G18/O18</f>
        <v>1.2642455457811832E-2</v>
      </c>
      <c r="H19" s="251">
        <f>(H18/P18)</f>
        <v>1.5028217624437458E-2</v>
      </c>
      <c r="I19" s="250">
        <f>I18/O18</f>
        <v>0.26864173060356406</v>
      </c>
      <c r="J19" s="251">
        <f>(J18/P18)</f>
        <v>0.26050109144519001</v>
      </c>
      <c r="K19" s="250">
        <f>K18/O18</f>
        <v>0.1333967112548021</v>
      </c>
      <c r="L19" s="251">
        <f>(L18/P18)</f>
        <v>0.13868576483928383</v>
      </c>
      <c r="M19" s="250">
        <f>M18/O18</f>
        <v>3.4093435257767507E-2</v>
      </c>
      <c r="N19" s="251">
        <f>(N18/P18)</f>
        <v>2.8421902307440981E-2</v>
      </c>
      <c r="O19" s="122">
        <f>SUM(C19+E19+G19+I19+K19+M19)</f>
        <v>1</v>
      </c>
      <c r="P19" s="82">
        <f>SUM(D19+F19+H19+J19+L19+N19)</f>
        <v>1.0000000000000002</v>
      </c>
    </row>
    <row r="20" spans="2:19" x14ac:dyDescent="0.25">
      <c r="F20" s="22"/>
      <c r="H20" s="22"/>
      <c r="J20" s="22"/>
      <c r="L20" s="22"/>
      <c r="N20" s="22"/>
    </row>
  </sheetData>
  <mergeCells count="7">
    <mergeCell ref="B2:N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U13" sqref="U13"/>
    </sheetView>
  </sheetViews>
  <sheetFormatPr defaultRowHeight="15" x14ac:dyDescent="0.25"/>
  <cols>
    <col min="2" max="2" width="15.140625" customWidth="1"/>
    <col min="3" max="3" width="5.42578125" customWidth="1"/>
    <col min="4" max="5" width="5.7109375" customWidth="1"/>
    <col min="6" max="7" width="5.5703125" customWidth="1"/>
    <col min="8" max="8" width="5.140625" customWidth="1"/>
    <col min="9" max="9" width="5.28515625" customWidth="1"/>
    <col min="10" max="10" width="5.42578125" customWidth="1"/>
    <col min="11" max="11" width="5.7109375" customWidth="1"/>
    <col min="12" max="12" width="6.28515625" customWidth="1"/>
    <col min="13" max="13" width="5.28515625" customWidth="1"/>
    <col min="14" max="17" width="5.140625" customWidth="1"/>
  </cols>
  <sheetData>
    <row r="1" spans="2:17" ht="15.75" thickBot="1" x14ac:dyDescent="0.3"/>
    <row r="2" spans="2:17" x14ac:dyDescent="0.25">
      <c r="B2" s="333"/>
      <c r="C2" s="327" t="s">
        <v>41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</row>
    <row r="3" spans="2:17" ht="15.75" thickBot="1" x14ac:dyDescent="0.3">
      <c r="B3" s="334"/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</row>
    <row r="4" spans="2:17" ht="15.75" thickBot="1" x14ac:dyDescent="0.3">
      <c r="B4" s="85"/>
      <c r="C4" s="117">
        <v>2006</v>
      </c>
      <c r="D4" s="117">
        <v>2007</v>
      </c>
      <c r="E4" s="117">
        <v>2008</v>
      </c>
      <c r="F4" s="117">
        <v>2009</v>
      </c>
      <c r="G4" s="117">
        <v>2010</v>
      </c>
      <c r="H4" s="117">
        <v>2011</v>
      </c>
      <c r="I4" s="117">
        <v>2012</v>
      </c>
      <c r="J4" s="117">
        <v>2013</v>
      </c>
      <c r="K4" s="117">
        <v>2014</v>
      </c>
      <c r="L4" s="117">
        <v>2015</v>
      </c>
      <c r="M4" s="117">
        <v>2016</v>
      </c>
      <c r="N4" s="117">
        <v>2017</v>
      </c>
      <c r="O4" s="117">
        <v>2018</v>
      </c>
      <c r="P4" s="117">
        <v>2019</v>
      </c>
      <c r="Q4" s="118">
        <v>2020</v>
      </c>
    </row>
    <row r="5" spans="2:17" ht="15.75" thickBot="1" x14ac:dyDescent="0.3">
      <c r="B5" s="86" t="s">
        <v>23</v>
      </c>
      <c r="C5" s="3">
        <v>6</v>
      </c>
      <c r="D5" s="3">
        <v>6</v>
      </c>
      <c r="E5" s="3">
        <v>4</v>
      </c>
      <c r="F5" s="3">
        <v>3</v>
      </c>
      <c r="G5" s="3">
        <v>2</v>
      </c>
      <c r="H5" s="3">
        <v>4</v>
      </c>
      <c r="I5" s="3">
        <v>4</v>
      </c>
      <c r="J5" s="3">
        <v>5</v>
      </c>
      <c r="K5" s="3">
        <v>4</v>
      </c>
      <c r="L5" s="3">
        <v>8</v>
      </c>
      <c r="M5" s="58">
        <v>11</v>
      </c>
      <c r="N5" s="58">
        <v>8</v>
      </c>
      <c r="O5" s="58">
        <v>9</v>
      </c>
      <c r="P5" s="195">
        <v>5.57</v>
      </c>
      <c r="Q5" s="143">
        <v>6.31</v>
      </c>
    </row>
    <row r="6" spans="2:17" ht="15.75" thickBot="1" x14ac:dyDescent="0.3">
      <c r="B6" s="86" t="s">
        <v>24</v>
      </c>
      <c r="C6" s="3">
        <v>29</v>
      </c>
      <c r="D6" s="3">
        <v>26</v>
      </c>
      <c r="E6" s="3">
        <v>25</v>
      </c>
      <c r="F6" s="3">
        <v>32</v>
      </c>
      <c r="G6" s="3">
        <v>33</v>
      </c>
      <c r="H6" s="3">
        <v>37</v>
      </c>
      <c r="I6" s="3">
        <v>41</v>
      </c>
      <c r="J6" s="3">
        <v>38</v>
      </c>
      <c r="K6" s="3">
        <v>31</v>
      </c>
      <c r="L6" s="3">
        <v>31</v>
      </c>
      <c r="M6" s="58">
        <v>18</v>
      </c>
      <c r="N6" s="58">
        <v>15</v>
      </c>
      <c r="O6" s="58">
        <v>22</v>
      </c>
      <c r="P6" s="195">
        <v>49.55</v>
      </c>
      <c r="Q6" s="143">
        <v>49.43</v>
      </c>
    </row>
    <row r="7" spans="2:17" ht="15.75" thickBot="1" x14ac:dyDescent="0.3">
      <c r="B7" s="86" t="s">
        <v>25</v>
      </c>
      <c r="C7" s="3">
        <v>11</v>
      </c>
      <c r="D7" s="3">
        <v>13</v>
      </c>
      <c r="E7" s="3">
        <v>10</v>
      </c>
      <c r="F7" s="3">
        <v>8</v>
      </c>
      <c r="G7" s="3">
        <v>7</v>
      </c>
      <c r="H7" s="3">
        <v>7</v>
      </c>
      <c r="I7" s="3">
        <v>3</v>
      </c>
      <c r="J7" s="3">
        <v>3</v>
      </c>
      <c r="K7" s="3">
        <v>2</v>
      </c>
      <c r="L7" s="3">
        <v>3</v>
      </c>
      <c r="M7" s="58">
        <v>3</v>
      </c>
      <c r="N7" s="58">
        <v>1</v>
      </c>
      <c r="O7" s="58">
        <v>5</v>
      </c>
      <c r="P7" s="195">
        <v>1.26</v>
      </c>
      <c r="Q7" s="143">
        <v>1.5</v>
      </c>
    </row>
    <row r="8" spans="2:17" ht="15.75" thickBot="1" x14ac:dyDescent="0.3">
      <c r="B8" s="86" t="s">
        <v>26</v>
      </c>
      <c r="C8" s="3">
        <v>38</v>
      </c>
      <c r="D8" s="3">
        <v>39</v>
      </c>
      <c r="E8" s="3">
        <v>42</v>
      </c>
      <c r="F8" s="3">
        <v>35</v>
      </c>
      <c r="G8" s="3">
        <v>35</v>
      </c>
      <c r="H8" s="3">
        <v>30</v>
      </c>
      <c r="I8" s="3">
        <v>31</v>
      </c>
      <c r="J8" s="3">
        <v>31</v>
      </c>
      <c r="K8" s="3">
        <v>36</v>
      </c>
      <c r="L8" s="3">
        <v>43</v>
      </c>
      <c r="M8" s="58">
        <v>48</v>
      </c>
      <c r="N8" s="58">
        <v>54</v>
      </c>
      <c r="O8" s="58">
        <v>37</v>
      </c>
      <c r="P8" s="195">
        <v>26.86</v>
      </c>
      <c r="Q8" s="143">
        <v>26</v>
      </c>
    </row>
    <row r="9" spans="2:17" ht="15.75" thickBot="1" x14ac:dyDescent="0.3">
      <c r="B9" s="86" t="s">
        <v>27</v>
      </c>
      <c r="C9" s="3">
        <v>9</v>
      </c>
      <c r="D9" s="3">
        <v>9</v>
      </c>
      <c r="E9" s="3">
        <v>12</v>
      </c>
      <c r="F9" s="3">
        <v>9</v>
      </c>
      <c r="G9" s="3">
        <v>12</v>
      </c>
      <c r="H9" s="3">
        <v>13</v>
      </c>
      <c r="I9" s="3">
        <v>13</v>
      </c>
      <c r="J9" s="3">
        <v>15</v>
      </c>
      <c r="K9" s="3">
        <v>21</v>
      </c>
      <c r="L9" s="3">
        <v>12</v>
      </c>
      <c r="M9" s="58">
        <v>17</v>
      </c>
      <c r="N9" s="58">
        <v>19</v>
      </c>
      <c r="O9" s="58">
        <v>23</v>
      </c>
      <c r="P9" s="195">
        <v>13.34</v>
      </c>
      <c r="Q9" s="143">
        <v>13.87</v>
      </c>
    </row>
    <row r="10" spans="2:17" ht="15.75" thickBot="1" x14ac:dyDescent="0.3">
      <c r="B10" s="10" t="s">
        <v>28</v>
      </c>
      <c r="C10" s="3">
        <v>7</v>
      </c>
      <c r="D10" s="3">
        <v>7</v>
      </c>
      <c r="E10" s="3">
        <v>7</v>
      </c>
      <c r="F10" s="3">
        <v>13</v>
      </c>
      <c r="G10" s="3">
        <v>11</v>
      </c>
      <c r="H10" s="3">
        <v>9</v>
      </c>
      <c r="I10" s="3">
        <v>8</v>
      </c>
      <c r="J10" s="3">
        <v>8</v>
      </c>
      <c r="K10" s="3">
        <v>6</v>
      </c>
      <c r="L10" s="3">
        <v>3</v>
      </c>
      <c r="M10" s="58">
        <v>3</v>
      </c>
      <c r="N10" s="58">
        <v>3</v>
      </c>
      <c r="O10" s="58">
        <v>4</v>
      </c>
      <c r="P10" s="195">
        <v>3.41</v>
      </c>
      <c r="Q10" s="143">
        <v>2.84</v>
      </c>
    </row>
    <row r="11" spans="2:17" ht="15.75" thickBot="1" x14ac:dyDescent="0.3">
      <c r="B11" s="10" t="s">
        <v>17</v>
      </c>
      <c r="C11" s="3">
        <f t="shared" ref="C11:H11" si="0">SUM(C5:C10)</f>
        <v>100</v>
      </c>
      <c r="D11" s="3">
        <f t="shared" si="0"/>
        <v>100</v>
      </c>
      <c r="E11" s="3">
        <f t="shared" si="0"/>
        <v>100</v>
      </c>
      <c r="F11" s="3">
        <f t="shared" si="0"/>
        <v>100</v>
      </c>
      <c r="G11" s="3">
        <f t="shared" si="0"/>
        <v>100</v>
      </c>
      <c r="H11" s="3">
        <f t="shared" si="0"/>
        <v>100</v>
      </c>
      <c r="I11" s="3">
        <f t="shared" ref="I11:M11" si="1">SUM(I5:I10)</f>
        <v>100</v>
      </c>
      <c r="J11" s="3">
        <f t="shared" si="1"/>
        <v>100</v>
      </c>
      <c r="K11" s="3">
        <f t="shared" si="1"/>
        <v>100</v>
      </c>
      <c r="L11" s="3">
        <f t="shared" si="1"/>
        <v>100</v>
      </c>
      <c r="M11" s="58">
        <f t="shared" si="1"/>
        <v>100</v>
      </c>
      <c r="N11" s="58">
        <v>100</v>
      </c>
      <c r="O11" s="58">
        <f>SUM(O5:O10)</f>
        <v>100</v>
      </c>
      <c r="P11" s="58">
        <v>99.99</v>
      </c>
      <c r="Q11" s="144">
        <f>SUM(Q5:Q10)</f>
        <v>99.950000000000017</v>
      </c>
    </row>
    <row r="22" spans="5:5" x14ac:dyDescent="0.25">
      <c r="E22" s="17"/>
    </row>
  </sheetData>
  <mergeCells count="2">
    <mergeCell ref="C2:Q3"/>
    <mergeCell ref="B2:B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forg., áll.</vt:lpstr>
      <vt:lpstr>szolg. jell.</vt:lpstr>
      <vt:lpstr>ügyfelek</vt:lpstr>
      <vt:lpstr>ágazati megoszl.</vt:lpstr>
      <vt:lpstr>ág.-i összesítés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2022-02-03T09:27:24Z</cp:lastPrinted>
  <dcterms:created xsi:type="dcterms:W3CDTF">2016-01-14T08:39:02Z</dcterms:created>
  <dcterms:modified xsi:type="dcterms:W3CDTF">2022-02-24T08:22:01Z</dcterms:modified>
</cp:coreProperties>
</file>